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sonj.sharepoint.com/sites/DEPBEPPlanningSection/Shared Documents/Ozone 75 ppb Attain Serious North NNSR/Ozone AD SIP 75 ppb Serious-70 ppb RACT-2017 Inventory/1 SIP Proposal/Appendices/Appendix 4-7 Nonroad 2017 Actual and 2020 Projection/"/>
    </mc:Choice>
  </mc:AlternateContent>
  <xr:revisionPtr revIDLastSave="57" documentId="13_ncr:1_{150A1688-9F70-4573-8142-EA45835DAD5A}" xr6:coauthVersionLast="45" xr6:coauthVersionMax="45" xr10:uidLastSave="{D0ED0972-E4A6-4C8F-A5E2-44C2685BC52F}"/>
  <bookViews>
    <workbookView xWindow="-120" yWindow="-120" windowWidth="29040" windowHeight="15840" xr2:uid="{9FD100BB-1A7E-489B-9151-3C6553301264}"/>
  </bookViews>
  <sheets>
    <sheet name="Title" sheetId="4" r:id="rId1"/>
    <sheet name="NEI 2020 NAA CTY" sheetId="5" r:id="rId2"/>
    <sheet name="NEI 2020 SCC" sheetId="12" r:id="rId3"/>
    <sheet name="NEI 2020 CTY SCC" sheetId="9" r:id="rId4"/>
    <sheet name="NEI 2017" sheetId="8" r:id="rId5"/>
    <sheet name="epa growth factor suumary" sheetId="11" r:id="rId6"/>
    <sheet name="epa growth &amp; control" sheetId="10" r:id="rId7"/>
    <sheet name="C3 GWTH CAL" sheetId="13" r:id="rId8"/>
    <sheet name="C2 GWTH CAL" sheetId="14" r:id="rId9"/>
  </sheets>
  <externalReferences>
    <externalReference r:id="rId10"/>
    <externalReference r:id="rId11"/>
  </externalReferences>
  <definedNames>
    <definedName name="_xlnm._FilterDatabase" localSheetId="6" hidden="1">'epa growth &amp; control'!#REF!</definedName>
  </definedNames>
  <calcPr calcId="191028"/>
  <pivotCaches>
    <pivotCache cacheId="6" r:id="rId12"/>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K100" i="9" l="1"/>
  <c r="AJ100" i="9"/>
  <c r="AI100" i="9"/>
  <c r="AH100" i="9"/>
  <c r="AG100" i="9"/>
  <c r="AF100" i="9"/>
  <c r="AE100" i="9"/>
  <c r="AD100" i="9"/>
  <c r="AK92" i="9"/>
  <c r="AJ92" i="9"/>
  <c r="AI92" i="9"/>
  <c r="AH92" i="9"/>
  <c r="AG92" i="9"/>
  <c r="AF92" i="9"/>
  <c r="AE92" i="9"/>
  <c r="AD92" i="9"/>
  <c r="AK84" i="9"/>
  <c r="AJ84" i="9"/>
  <c r="AI84" i="9"/>
  <c r="AH84" i="9"/>
  <c r="AG84" i="9"/>
  <c r="AF84" i="9"/>
  <c r="AE84" i="9"/>
  <c r="AD84" i="9"/>
  <c r="AK80" i="9"/>
  <c r="AJ80" i="9"/>
  <c r="AI80" i="9"/>
  <c r="AH80" i="9"/>
  <c r="AG80" i="9"/>
  <c r="AF80" i="9"/>
  <c r="AE80" i="9"/>
  <c r="AD80" i="9"/>
  <c r="AK74" i="9"/>
  <c r="AJ74" i="9"/>
  <c r="AI74" i="9"/>
  <c r="AH74" i="9"/>
  <c r="AG74" i="9"/>
  <c r="AF74" i="9"/>
  <c r="AE74" i="9"/>
  <c r="AD74" i="9"/>
  <c r="AK64" i="9"/>
  <c r="AJ64" i="9"/>
  <c r="AI64" i="9"/>
  <c r="AH64" i="9"/>
  <c r="AG64" i="9"/>
  <c r="AF64" i="9"/>
  <c r="AE64" i="9"/>
  <c r="AD64" i="9"/>
  <c r="AK56" i="9"/>
  <c r="AJ56" i="9"/>
  <c r="AI56" i="9"/>
  <c r="AH56" i="9"/>
  <c r="AG56" i="9"/>
  <c r="AF56" i="9"/>
  <c r="AE56" i="9"/>
  <c r="AD56" i="9"/>
  <c r="AK48" i="9"/>
  <c r="AJ48" i="9"/>
  <c r="AI48" i="9"/>
  <c r="AH48" i="9"/>
  <c r="AG48" i="9"/>
  <c r="AF48" i="9"/>
  <c r="AE48" i="9"/>
  <c r="AD48" i="9"/>
  <c r="AK40" i="9"/>
  <c r="AJ40" i="9"/>
  <c r="AI40" i="9"/>
  <c r="AH40" i="9"/>
  <c r="AG40" i="9"/>
  <c r="AF40" i="9"/>
  <c r="AE40" i="9"/>
  <c r="AD40" i="9"/>
  <c r="AK36" i="9"/>
  <c r="AJ36" i="9"/>
  <c r="AI36" i="9"/>
  <c r="AH36" i="9"/>
  <c r="AG36" i="9"/>
  <c r="AF36" i="9"/>
  <c r="AE36" i="9"/>
  <c r="AD36" i="9"/>
  <c r="AK29" i="9"/>
  <c r="AJ29" i="9"/>
  <c r="AI29" i="9"/>
  <c r="AH29" i="9"/>
  <c r="AG29" i="9"/>
  <c r="AF29" i="9"/>
  <c r="AE29" i="9"/>
  <c r="AD29" i="9"/>
  <c r="AK21" i="9"/>
  <c r="AJ21" i="9"/>
  <c r="AI21" i="9"/>
  <c r="AH21" i="9"/>
  <c r="AG21" i="9"/>
  <c r="AF21" i="9"/>
  <c r="AE21" i="9"/>
  <c r="AD21" i="9"/>
  <c r="AK17" i="9"/>
  <c r="AJ17" i="9"/>
  <c r="AI17" i="9"/>
  <c r="AH17" i="9"/>
  <c r="AG17" i="9"/>
  <c r="AF17" i="9"/>
  <c r="AE17" i="9"/>
  <c r="AD17" i="9"/>
  <c r="AK13" i="9"/>
  <c r="AJ13" i="9"/>
  <c r="AI13" i="9"/>
  <c r="AH13" i="9"/>
  <c r="AG13" i="9"/>
  <c r="AF13" i="9"/>
  <c r="AE13" i="9"/>
  <c r="AD13" i="9"/>
  <c r="AK99" i="9"/>
  <c r="AJ99" i="9"/>
  <c r="AI99" i="9"/>
  <c r="AH99" i="9"/>
  <c r="AG99" i="9"/>
  <c r="AF99" i="9"/>
  <c r="AE99" i="9"/>
  <c r="AD99" i="9"/>
  <c r="AK91" i="9"/>
  <c r="AJ91" i="9"/>
  <c r="AI91" i="9"/>
  <c r="AH91" i="9"/>
  <c r="AG91" i="9"/>
  <c r="AF91" i="9"/>
  <c r="AE91" i="9"/>
  <c r="AD91" i="9"/>
  <c r="AK83" i="9"/>
  <c r="AJ83" i="9"/>
  <c r="AI83" i="9"/>
  <c r="AH83" i="9"/>
  <c r="AG83" i="9"/>
  <c r="AF83" i="9"/>
  <c r="AE83" i="9"/>
  <c r="AD83" i="9"/>
  <c r="AK79" i="9"/>
  <c r="AJ79" i="9"/>
  <c r="AI79" i="9"/>
  <c r="AH79" i="9"/>
  <c r="AG79" i="9"/>
  <c r="AF79" i="9"/>
  <c r="AE79" i="9"/>
  <c r="AD79" i="9"/>
  <c r="AK73" i="9"/>
  <c r="AJ73" i="9"/>
  <c r="AI73" i="9"/>
  <c r="AH73" i="9"/>
  <c r="AG73" i="9"/>
  <c r="AF73" i="9"/>
  <c r="AE73" i="9"/>
  <c r="AD73" i="9"/>
  <c r="AK63" i="9"/>
  <c r="AJ63" i="9"/>
  <c r="AI63" i="9"/>
  <c r="AH63" i="9"/>
  <c r="AG63" i="9"/>
  <c r="AF63" i="9"/>
  <c r="AE63" i="9"/>
  <c r="AD63" i="9"/>
  <c r="AK55" i="9"/>
  <c r="AJ55" i="9"/>
  <c r="AI55" i="9"/>
  <c r="AH55" i="9"/>
  <c r="AG55" i="9"/>
  <c r="AF55" i="9"/>
  <c r="AE55" i="9"/>
  <c r="AD55" i="9"/>
  <c r="AK47" i="9"/>
  <c r="AJ47" i="9"/>
  <c r="AI47" i="9"/>
  <c r="AH47" i="9"/>
  <c r="AG47" i="9"/>
  <c r="AF47" i="9"/>
  <c r="AE47" i="9"/>
  <c r="AD47" i="9"/>
  <c r="AK39" i="9"/>
  <c r="AJ39" i="9"/>
  <c r="AI39" i="9"/>
  <c r="AH39" i="9"/>
  <c r="AG39" i="9"/>
  <c r="AF39" i="9"/>
  <c r="AE39" i="9"/>
  <c r="AD39" i="9"/>
  <c r="AK35" i="9"/>
  <c r="AJ35" i="9"/>
  <c r="AI35" i="9"/>
  <c r="AH35" i="9"/>
  <c r="AG35" i="9"/>
  <c r="AF35" i="9"/>
  <c r="AE35" i="9"/>
  <c r="AD35" i="9"/>
  <c r="AK28" i="9"/>
  <c r="AJ28" i="9"/>
  <c r="AI28" i="9"/>
  <c r="AH28" i="9"/>
  <c r="AG28" i="9"/>
  <c r="AF28" i="9"/>
  <c r="AE28" i="9"/>
  <c r="AD28" i="9"/>
  <c r="AK20" i="9"/>
  <c r="AJ20" i="9"/>
  <c r="AI20" i="9"/>
  <c r="AH20" i="9"/>
  <c r="AG20" i="9"/>
  <c r="AF20" i="9"/>
  <c r="AE20" i="9"/>
  <c r="AD20" i="9"/>
  <c r="AK16" i="9"/>
  <c r="AJ16" i="9"/>
  <c r="AI16" i="9"/>
  <c r="AH16" i="9"/>
  <c r="AG16" i="9"/>
  <c r="AF16" i="9"/>
  <c r="AE16" i="9"/>
  <c r="AD16" i="9"/>
  <c r="AK12" i="9"/>
  <c r="AJ12" i="9"/>
  <c r="AI12" i="9"/>
  <c r="AH12" i="9"/>
  <c r="AG12" i="9"/>
  <c r="AF12" i="9"/>
  <c r="AE12" i="9"/>
  <c r="AD12" i="9"/>
  <c r="AK98" i="9"/>
  <c r="AJ98" i="9"/>
  <c r="AI98" i="9"/>
  <c r="AH98" i="9"/>
  <c r="AG98" i="9"/>
  <c r="AF98" i="9"/>
  <c r="AE98" i="9"/>
  <c r="AD98" i="9"/>
  <c r="AK96" i="9"/>
  <c r="AJ96" i="9"/>
  <c r="AI96" i="9"/>
  <c r="AH96" i="9"/>
  <c r="AG96" i="9"/>
  <c r="AF96" i="9"/>
  <c r="AE96" i="9"/>
  <c r="AD96" i="9"/>
  <c r="AK94" i="9"/>
  <c r="AJ94" i="9"/>
  <c r="AI94" i="9"/>
  <c r="AH94" i="9"/>
  <c r="AG94" i="9"/>
  <c r="AF94" i="9"/>
  <c r="AE94" i="9"/>
  <c r="AD94" i="9"/>
  <c r="AK90" i="9"/>
  <c r="AJ90" i="9"/>
  <c r="AI90" i="9"/>
  <c r="AH90" i="9"/>
  <c r="AG90" i="9"/>
  <c r="AF90" i="9"/>
  <c r="AE90" i="9"/>
  <c r="AD90" i="9"/>
  <c r="AK86" i="9"/>
  <c r="AJ86" i="9"/>
  <c r="AI86" i="9"/>
  <c r="AH86" i="9"/>
  <c r="AG86" i="9"/>
  <c r="AF86" i="9"/>
  <c r="AE86" i="9"/>
  <c r="AD86" i="9"/>
  <c r="AK82" i="9"/>
  <c r="AJ82" i="9"/>
  <c r="AI82" i="9"/>
  <c r="AH82" i="9"/>
  <c r="AG82" i="9"/>
  <c r="AF82" i="9"/>
  <c r="AE82" i="9"/>
  <c r="AD82" i="9"/>
  <c r="AK78" i="9"/>
  <c r="AJ78" i="9"/>
  <c r="AI78" i="9"/>
  <c r="AH78" i="9"/>
  <c r="AG78" i="9"/>
  <c r="AF78" i="9"/>
  <c r="AE78" i="9"/>
  <c r="AD78" i="9"/>
  <c r="AK72" i="9"/>
  <c r="AJ72" i="9"/>
  <c r="AI72" i="9"/>
  <c r="AH72" i="9"/>
  <c r="AG72" i="9"/>
  <c r="AF72" i="9"/>
  <c r="AE72" i="9"/>
  <c r="AD72" i="9"/>
  <c r="AK68" i="9"/>
  <c r="AJ68" i="9"/>
  <c r="AI68" i="9"/>
  <c r="AH68" i="9"/>
  <c r="AG68" i="9"/>
  <c r="AF68" i="9"/>
  <c r="AE68" i="9"/>
  <c r="AD68" i="9"/>
  <c r="AK66" i="9"/>
  <c r="AJ66" i="9"/>
  <c r="AI66" i="9"/>
  <c r="AH66" i="9"/>
  <c r="AG66" i="9"/>
  <c r="AF66" i="9"/>
  <c r="AE66" i="9"/>
  <c r="AD66" i="9"/>
  <c r="AK62" i="9"/>
  <c r="AJ62" i="9"/>
  <c r="AI62" i="9"/>
  <c r="AH62" i="9"/>
  <c r="AG62" i="9"/>
  <c r="AF62" i="9"/>
  <c r="AE62" i="9"/>
  <c r="AD62" i="9"/>
  <c r="AK54" i="9"/>
  <c r="AJ54" i="9"/>
  <c r="AI54" i="9"/>
  <c r="AH54" i="9"/>
  <c r="AG54" i="9"/>
  <c r="AF54" i="9"/>
  <c r="AE54" i="9"/>
  <c r="AD54" i="9"/>
  <c r="AK46" i="9"/>
  <c r="AJ46" i="9"/>
  <c r="AI46" i="9"/>
  <c r="AH46" i="9"/>
  <c r="AG46" i="9"/>
  <c r="AF46" i="9"/>
  <c r="AE46" i="9"/>
  <c r="AD46" i="9"/>
  <c r="AK38" i="9"/>
  <c r="AJ38" i="9"/>
  <c r="AI38" i="9"/>
  <c r="AH38" i="9"/>
  <c r="AG38" i="9"/>
  <c r="AF38" i="9"/>
  <c r="AE38" i="9"/>
  <c r="AD38" i="9"/>
  <c r="AK34" i="9"/>
  <c r="AJ34" i="9"/>
  <c r="AI34" i="9"/>
  <c r="AH34" i="9"/>
  <c r="AG34" i="9"/>
  <c r="AF34" i="9"/>
  <c r="AE34" i="9"/>
  <c r="AD34" i="9"/>
  <c r="AK27" i="9"/>
  <c r="AJ27" i="9"/>
  <c r="AI27" i="9"/>
  <c r="AH27" i="9"/>
  <c r="AG27" i="9"/>
  <c r="AF27" i="9"/>
  <c r="AE27" i="9"/>
  <c r="AD27" i="9"/>
  <c r="AK19" i="9"/>
  <c r="AJ19" i="9"/>
  <c r="AI19" i="9"/>
  <c r="AH19" i="9"/>
  <c r="AG19" i="9"/>
  <c r="AF19" i="9"/>
  <c r="AE19" i="9"/>
  <c r="AD19" i="9"/>
  <c r="AK15" i="9"/>
  <c r="AJ15" i="9"/>
  <c r="AI15" i="9"/>
  <c r="AH15" i="9"/>
  <c r="AG15" i="9"/>
  <c r="AF15" i="9"/>
  <c r="AE15" i="9"/>
  <c r="AD15" i="9"/>
  <c r="AK11" i="9"/>
  <c r="AJ11" i="9"/>
  <c r="AI11" i="9"/>
  <c r="AH11" i="9"/>
  <c r="AG11" i="9"/>
  <c r="AF11" i="9"/>
  <c r="AE11" i="9"/>
  <c r="AD11" i="9"/>
  <c r="AK97" i="9"/>
  <c r="AJ97" i="9"/>
  <c r="AI97" i="9"/>
  <c r="AH97" i="9"/>
  <c r="AG97" i="9"/>
  <c r="AF97" i="9"/>
  <c r="AE97" i="9"/>
  <c r="AD97" i="9"/>
  <c r="AK95" i="9"/>
  <c r="AJ95" i="9"/>
  <c r="AI95" i="9"/>
  <c r="AH95" i="9"/>
  <c r="AG95" i="9"/>
  <c r="AF95" i="9"/>
  <c r="AE95" i="9"/>
  <c r="AD95" i="9"/>
  <c r="AK93" i="9"/>
  <c r="AJ93" i="9"/>
  <c r="AI93" i="9"/>
  <c r="AH93" i="9"/>
  <c r="AG93" i="9"/>
  <c r="AF93" i="9"/>
  <c r="AE93" i="9"/>
  <c r="AD93" i="9"/>
  <c r="AK89" i="9"/>
  <c r="AJ89" i="9"/>
  <c r="AI89" i="9"/>
  <c r="AH89" i="9"/>
  <c r="AG89" i="9"/>
  <c r="AF89" i="9"/>
  <c r="AE89" i="9"/>
  <c r="AD89" i="9"/>
  <c r="AK85" i="9"/>
  <c r="AJ85" i="9"/>
  <c r="AI85" i="9"/>
  <c r="AH85" i="9"/>
  <c r="AG85" i="9"/>
  <c r="AF85" i="9"/>
  <c r="AE85" i="9"/>
  <c r="AD85" i="9"/>
  <c r="AK81" i="9"/>
  <c r="AJ81" i="9"/>
  <c r="AI81" i="9"/>
  <c r="AH81" i="9"/>
  <c r="AG81" i="9"/>
  <c r="AF81" i="9"/>
  <c r="AE81" i="9"/>
  <c r="AD81" i="9"/>
  <c r="AK77" i="9"/>
  <c r="AJ77" i="9"/>
  <c r="AI77" i="9"/>
  <c r="AH77" i="9"/>
  <c r="AG77" i="9"/>
  <c r="AF77" i="9"/>
  <c r="AE77" i="9"/>
  <c r="AD77" i="9"/>
  <c r="AK71" i="9"/>
  <c r="AJ71" i="9"/>
  <c r="AI71" i="9"/>
  <c r="AH71" i="9"/>
  <c r="AG71" i="9"/>
  <c r="AF71" i="9"/>
  <c r="AE71" i="9"/>
  <c r="AD71" i="9"/>
  <c r="AK67" i="9"/>
  <c r="AJ67" i="9"/>
  <c r="AI67" i="9"/>
  <c r="AH67" i="9"/>
  <c r="AG67" i="9"/>
  <c r="AF67" i="9"/>
  <c r="AE67" i="9"/>
  <c r="AD67" i="9"/>
  <c r="AK65" i="9"/>
  <c r="AJ65" i="9"/>
  <c r="AI65" i="9"/>
  <c r="AH65" i="9"/>
  <c r="AG65" i="9"/>
  <c r="AF65" i="9"/>
  <c r="AE65" i="9"/>
  <c r="AD65" i="9"/>
  <c r="AK61" i="9"/>
  <c r="AJ61" i="9"/>
  <c r="AI61" i="9"/>
  <c r="AH61" i="9"/>
  <c r="AG61" i="9"/>
  <c r="AF61" i="9"/>
  <c r="AE61" i="9"/>
  <c r="AD61" i="9"/>
  <c r="AK53" i="9"/>
  <c r="AJ53" i="9"/>
  <c r="AI53" i="9"/>
  <c r="AH53" i="9"/>
  <c r="AG53" i="9"/>
  <c r="AF53" i="9"/>
  <c r="AE53" i="9"/>
  <c r="AD53" i="9"/>
  <c r="AK45" i="9"/>
  <c r="AJ45" i="9"/>
  <c r="AI45" i="9"/>
  <c r="AH45" i="9"/>
  <c r="AG45" i="9"/>
  <c r="AF45" i="9"/>
  <c r="AE45" i="9"/>
  <c r="AD45" i="9"/>
  <c r="AK37" i="9"/>
  <c r="AJ37" i="9"/>
  <c r="AI37" i="9"/>
  <c r="AH37" i="9"/>
  <c r="AG37" i="9"/>
  <c r="AF37" i="9"/>
  <c r="AE37" i="9"/>
  <c r="AD37" i="9"/>
  <c r="AK33" i="9"/>
  <c r="AJ33" i="9"/>
  <c r="AI33" i="9"/>
  <c r="AH33" i="9"/>
  <c r="AG33" i="9"/>
  <c r="AF33" i="9"/>
  <c r="AE33" i="9"/>
  <c r="AD33" i="9"/>
  <c r="AK26" i="9"/>
  <c r="AJ26" i="9"/>
  <c r="AI26" i="9"/>
  <c r="AH26" i="9"/>
  <c r="AG26" i="9"/>
  <c r="AF26" i="9"/>
  <c r="AE26" i="9"/>
  <c r="AD26" i="9"/>
  <c r="AK18" i="9"/>
  <c r="AJ18" i="9"/>
  <c r="AI18" i="9"/>
  <c r="AH18" i="9"/>
  <c r="AG18" i="9"/>
  <c r="AF18" i="9"/>
  <c r="AE18" i="9"/>
  <c r="AD18" i="9"/>
  <c r="AK14" i="9"/>
  <c r="AJ14" i="9"/>
  <c r="AI14" i="9"/>
  <c r="AH14" i="9"/>
  <c r="AG14" i="9"/>
  <c r="AF14" i="9"/>
  <c r="AE14" i="9"/>
  <c r="AD14" i="9"/>
  <c r="AK10" i="9"/>
  <c r="AJ10" i="9"/>
  <c r="AI10" i="9"/>
  <c r="AH10" i="9"/>
  <c r="AG10" i="9"/>
  <c r="AF10" i="9"/>
  <c r="AE10" i="9"/>
  <c r="AD10" i="9"/>
  <c r="AK60" i="9"/>
  <c r="AJ60" i="9"/>
  <c r="AI60" i="9"/>
  <c r="AH60" i="9"/>
  <c r="AG60" i="9"/>
  <c r="AF60" i="9"/>
  <c r="AE60" i="9"/>
  <c r="AD60" i="9"/>
  <c r="AK52" i="9"/>
  <c r="AJ52" i="9"/>
  <c r="AI52" i="9"/>
  <c r="AH52" i="9"/>
  <c r="AG52" i="9"/>
  <c r="AF52" i="9"/>
  <c r="AE52" i="9"/>
  <c r="AD52" i="9"/>
  <c r="AK44" i="9"/>
  <c r="AJ44" i="9"/>
  <c r="AI44" i="9"/>
  <c r="AH44" i="9"/>
  <c r="AG44" i="9"/>
  <c r="AF44" i="9"/>
  <c r="AE44" i="9"/>
  <c r="AD44" i="9"/>
  <c r="AK32" i="9"/>
  <c r="AJ32" i="9"/>
  <c r="AI32" i="9"/>
  <c r="AH32" i="9"/>
  <c r="AG32" i="9"/>
  <c r="AF32" i="9"/>
  <c r="AE32" i="9"/>
  <c r="AD32" i="9"/>
  <c r="AK25" i="9"/>
  <c r="AJ25" i="9"/>
  <c r="AI25" i="9"/>
  <c r="AH25" i="9"/>
  <c r="AG25" i="9"/>
  <c r="AF25" i="9"/>
  <c r="AE25" i="9"/>
  <c r="AD25" i="9"/>
  <c r="AK9" i="9"/>
  <c r="AJ9" i="9"/>
  <c r="AI9" i="9"/>
  <c r="AH9" i="9"/>
  <c r="AG9" i="9"/>
  <c r="AF9" i="9"/>
  <c r="AE9" i="9"/>
  <c r="AD9" i="9"/>
  <c r="AK59" i="9"/>
  <c r="AJ59" i="9"/>
  <c r="AI59" i="9"/>
  <c r="AH59" i="9"/>
  <c r="AG59" i="9"/>
  <c r="AF59" i="9"/>
  <c r="AE59" i="9"/>
  <c r="AD59" i="9"/>
  <c r="AK51" i="9"/>
  <c r="AJ51" i="9"/>
  <c r="AI51" i="9"/>
  <c r="AH51" i="9"/>
  <c r="AG51" i="9"/>
  <c r="AF51" i="9"/>
  <c r="AE51" i="9"/>
  <c r="AD51" i="9"/>
  <c r="AK43" i="9"/>
  <c r="AJ43" i="9"/>
  <c r="AI43" i="9"/>
  <c r="AH43" i="9"/>
  <c r="AG43" i="9"/>
  <c r="AF43" i="9"/>
  <c r="AE43" i="9"/>
  <c r="AD43" i="9"/>
  <c r="AK24" i="9"/>
  <c r="AJ24" i="9"/>
  <c r="AI24" i="9"/>
  <c r="AH24" i="9"/>
  <c r="AG24" i="9"/>
  <c r="AF24" i="9"/>
  <c r="AE24" i="9"/>
  <c r="AD24" i="9"/>
  <c r="AK88" i="9"/>
  <c r="AJ88" i="9"/>
  <c r="AI88" i="9"/>
  <c r="AH88" i="9"/>
  <c r="AG88" i="9"/>
  <c r="AF88" i="9"/>
  <c r="AE88" i="9"/>
  <c r="AD88" i="9"/>
  <c r="AK76" i="9"/>
  <c r="AJ76" i="9"/>
  <c r="AI76" i="9"/>
  <c r="AH76" i="9"/>
  <c r="AG76" i="9"/>
  <c r="AF76" i="9"/>
  <c r="AE76" i="9"/>
  <c r="AD76" i="9"/>
  <c r="AK70" i="9"/>
  <c r="AJ70" i="9"/>
  <c r="AI70" i="9"/>
  <c r="AH70" i="9"/>
  <c r="AG70" i="9"/>
  <c r="AF70" i="9"/>
  <c r="AE70" i="9"/>
  <c r="AD70" i="9"/>
  <c r="AK58" i="9"/>
  <c r="AJ58" i="9"/>
  <c r="AI58" i="9"/>
  <c r="AH58" i="9"/>
  <c r="AG58" i="9"/>
  <c r="AF58" i="9"/>
  <c r="AE58" i="9"/>
  <c r="AD58" i="9"/>
  <c r="AK50" i="9"/>
  <c r="AJ50" i="9"/>
  <c r="AI50" i="9"/>
  <c r="AH50" i="9"/>
  <c r="AG50" i="9"/>
  <c r="AF50" i="9"/>
  <c r="AE50" i="9"/>
  <c r="AD50" i="9"/>
  <c r="AK42" i="9"/>
  <c r="AJ42" i="9"/>
  <c r="AI42" i="9"/>
  <c r="AH42" i="9"/>
  <c r="AG42" i="9"/>
  <c r="AF42" i="9"/>
  <c r="AE42" i="9"/>
  <c r="AD42" i="9"/>
  <c r="AK31" i="9"/>
  <c r="AJ31" i="9"/>
  <c r="AI31" i="9"/>
  <c r="AH31" i="9"/>
  <c r="AG31" i="9"/>
  <c r="AF31" i="9"/>
  <c r="AE31" i="9"/>
  <c r="AD31" i="9"/>
  <c r="AK23" i="9"/>
  <c r="AJ23" i="9"/>
  <c r="AI23" i="9"/>
  <c r="AH23" i="9"/>
  <c r="AG23" i="9"/>
  <c r="AF23" i="9"/>
  <c r="AE23" i="9"/>
  <c r="AD23" i="9"/>
  <c r="AK8" i="9"/>
  <c r="AJ8" i="9"/>
  <c r="AI8" i="9"/>
  <c r="AH8" i="9"/>
  <c r="AG8" i="9"/>
  <c r="AF8" i="9"/>
  <c r="AE8" i="9"/>
  <c r="AD8" i="9"/>
  <c r="AK87" i="9"/>
  <c r="AJ87" i="9"/>
  <c r="AI87" i="9"/>
  <c r="AH87" i="9"/>
  <c r="AG87" i="9"/>
  <c r="AF87" i="9"/>
  <c r="AE87" i="9"/>
  <c r="AD87" i="9"/>
  <c r="AK75" i="9"/>
  <c r="AJ75" i="9"/>
  <c r="AI75" i="9"/>
  <c r="AH75" i="9"/>
  <c r="AG75" i="9"/>
  <c r="AF75" i="9"/>
  <c r="AE75" i="9"/>
  <c r="AD75" i="9"/>
  <c r="AK69" i="9"/>
  <c r="AJ69" i="9"/>
  <c r="AI69" i="9"/>
  <c r="AH69" i="9"/>
  <c r="AG69" i="9"/>
  <c r="AF69" i="9"/>
  <c r="AE69" i="9"/>
  <c r="AD69" i="9"/>
  <c r="AK57" i="9"/>
  <c r="AJ57" i="9"/>
  <c r="AI57" i="9"/>
  <c r="AH57" i="9"/>
  <c r="AG57" i="9"/>
  <c r="AF57" i="9"/>
  <c r="AE57" i="9"/>
  <c r="AD57" i="9"/>
  <c r="AK49" i="9"/>
  <c r="AJ49" i="9"/>
  <c r="AI49" i="9"/>
  <c r="AH49" i="9"/>
  <c r="AG49" i="9"/>
  <c r="AF49" i="9"/>
  <c r="AE49" i="9"/>
  <c r="AD49" i="9"/>
  <c r="AK41" i="9"/>
  <c r="AJ41" i="9"/>
  <c r="AI41" i="9"/>
  <c r="AH41" i="9"/>
  <c r="AG41" i="9"/>
  <c r="AF41" i="9"/>
  <c r="AE41" i="9"/>
  <c r="AD41" i="9"/>
  <c r="AK30" i="9"/>
  <c r="AJ30" i="9"/>
  <c r="AI30" i="9"/>
  <c r="AH30" i="9"/>
  <c r="AG30" i="9"/>
  <c r="AF30" i="9"/>
  <c r="AE30" i="9"/>
  <c r="AD30" i="9"/>
  <c r="AK22" i="9"/>
  <c r="AJ22" i="9"/>
  <c r="AI22" i="9"/>
  <c r="AH22" i="9"/>
  <c r="AG22" i="9"/>
  <c r="AF22" i="9"/>
  <c r="AE22" i="9"/>
  <c r="AD22" i="9"/>
  <c r="AK7" i="9"/>
  <c r="AJ7" i="9"/>
  <c r="AI7" i="9"/>
  <c r="AH7" i="9"/>
  <c r="AG7" i="9"/>
  <c r="AF7" i="9"/>
  <c r="AE7" i="9"/>
  <c r="AD7" i="9"/>
  <c r="L63" i="14"/>
  <c r="L64" i="14" s="1"/>
  <c r="L65" i="14" s="1"/>
  <c r="L66" i="14" s="1"/>
  <c r="L67" i="14" s="1"/>
  <c r="AI58" i="14"/>
  <c r="AH58" i="14"/>
  <c r="AG58" i="14"/>
  <c r="AF58" i="14"/>
  <c r="AE58" i="14"/>
  <c r="AD58" i="14"/>
  <c r="AC58" i="14"/>
  <c r="AB58" i="14"/>
  <c r="Y58" i="14"/>
  <c r="X58" i="14"/>
  <c r="W58" i="14"/>
  <c r="S58" i="14"/>
  <c r="P58" i="14"/>
  <c r="O58" i="14"/>
  <c r="N58" i="14"/>
  <c r="M58" i="14"/>
  <c r="L58" i="14"/>
  <c r="K58" i="14"/>
  <c r="AI57" i="14"/>
  <c r="AH57" i="14"/>
  <c r="AG57" i="14"/>
  <c r="AF57" i="14"/>
  <c r="AE57" i="14"/>
  <c r="AD57" i="14"/>
  <c r="AC57" i="14"/>
  <c r="AB57" i="14"/>
  <c r="Y57" i="14"/>
  <c r="X57" i="14"/>
  <c r="W57" i="14"/>
  <c r="S57" i="14"/>
  <c r="P57" i="14"/>
  <c r="O57" i="14"/>
  <c r="N57" i="14"/>
  <c r="M57" i="14"/>
  <c r="L57" i="14"/>
  <c r="K57" i="14"/>
  <c r="AI56" i="14"/>
  <c r="AH56" i="14"/>
  <c r="AG56" i="14"/>
  <c r="AF56" i="14"/>
  <c r="AE56" i="14"/>
  <c r="AD56" i="14"/>
  <c r="AC56" i="14"/>
  <c r="AB56" i="14"/>
  <c r="Y56" i="14"/>
  <c r="X56" i="14"/>
  <c r="W56" i="14"/>
  <c r="S56" i="14"/>
  <c r="P56" i="14"/>
  <c r="O56" i="14"/>
  <c r="N56" i="14"/>
  <c r="M56" i="14"/>
  <c r="L56" i="14"/>
  <c r="K56" i="14"/>
  <c r="AI55" i="14"/>
  <c r="AH55" i="14"/>
  <c r="AG55" i="14"/>
  <c r="AF55" i="14"/>
  <c r="AE55" i="14"/>
  <c r="AD55" i="14"/>
  <c r="AC55" i="14"/>
  <c r="AB55" i="14"/>
  <c r="Y55" i="14"/>
  <c r="X55" i="14"/>
  <c r="W55" i="14"/>
  <c r="S55" i="14"/>
  <c r="P55" i="14"/>
  <c r="O55" i="14"/>
  <c r="N55" i="14"/>
  <c r="M55" i="14"/>
  <c r="L55" i="14"/>
  <c r="K55" i="14"/>
  <c r="AI54" i="14"/>
  <c r="AH54" i="14"/>
  <c r="AG54" i="14"/>
  <c r="AF54" i="14"/>
  <c r="AE54" i="14"/>
  <c r="AD54" i="14"/>
  <c r="AC54" i="14"/>
  <c r="AB54" i="14"/>
  <c r="Y54" i="14"/>
  <c r="X54" i="14"/>
  <c r="W54" i="14"/>
  <c r="S54" i="14"/>
  <c r="P54" i="14"/>
  <c r="O54" i="14"/>
  <c r="N54" i="14"/>
  <c r="M54" i="14"/>
  <c r="L54" i="14"/>
  <c r="K54" i="14"/>
  <c r="AI53" i="14"/>
  <c r="AH53" i="14"/>
  <c r="AG53" i="14"/>
  <c r="AF53" i="14"/>
  <c r="AE53" i="14"/>
  <c r="AD53" i="14"/>
  <c r="AC53" i="14"/>
  <c r="AB53" i="14"/>
  <c r="Y53" i="14"/>
  <c r="X53" i="14"/>
  <c r="W53" i="14"/>
  <c r="S53" i="14"/>
  <c r="P53" i="14"/>
  <c r="O53" i="14"/>
  <c r="N53" i="14"/>
  <c r="M53" i="14"/>
  <c r="L53" i="14"/>
  <c r="K53" i="14"/>
  <c r="AI52" i="14"/>
  <c r="AH52" i="14"/>
  <c r="AG52" i="14"/>
  <c r="AF52" i="14"/>
  <c r="AE52" i="14"/>
  <c r="AD52" i="14"/>
  <c r="AC52" i="14"/>
  <c r="AB52" i="14"/>
  <c r="Y52" i="14"/>
  <c r="X52" i="14"/>
  <c r="W52" i="14"/>
  <c r="S52" i="14"/>
  <c r="P52" i="14"/>
  <c r="O52" i="14"/>
  <c r="N52" i="14"/>
  <c r="M52" i="14"/>
  <c r="L52" i="14"/>
  <c r="K52" i="14"/>
  <c r="AI51" i="14"/>
  <c r="AH51" i="14"/>
  <c r="AG51" i="14"/>
  <c r="AF51" i="14"/>
  <c r="AE51" i="14"/>
  <c r="AD51" i="14"/>
  <c r="AC51" i="14"/>
  <c r="AB51" i="14"/>
  <c r="Y51" i="14"/>
  <c r="X51" i="14"/>
  <c r="W51" i="14"/>
  <c r="S51" i="14"/>
  <c r="P51" i="14"/>
  <c r="O51" i="14"/>
  <c r="N51" i="14"/>
  <c r="M51" i="14"/>
  <c r="L51" i="14"/>
  <c r="K51" i="14"/>
  <c r="AI50" i="14"/>
  <c r="AH50" i="14"/>
  <c r="AG50" i="14"/>
  <c r="AF50" i="14"/>
  <c r="AE50" i="14"/>
  <c r="AD50" i="14"/>
  <c r="AC50" i="14"/>
  <c r="AB50" i="14"/>
  <c r="Y50" i="14"/>
  <c r="X50" i="14"/>
  <c r="W50" i="14"/>
  <c r="S50" i="14"/>
  <c r="P50" i="14"/>
  <c r="O50" i="14"/>
  <c r="N50" i="14"/>
  <c r="M50" i="14"/>
  <c r="L50" i="14"/>
  <c r="K50" i="14"/>
  <c r="AI49" i="14"/>
  <c r="AH49" i="14"/>
  <c r="AG49" i="14"/>
  <c r="AF49" i="14"/>
  <c r="AE49" i="14"/>
  <c r="AD49" i="14"/>
  <c r="AC49" i="14"/>
  <c r="AB49" i="14"/>
  <c r="Y49" i="14"/>
  <c r="X49" i="14"/>
  <c r="W49" i="14"/>
  <c r="S49" i="14"/>
  <c r="P49" i="14"/>
  <c r="O49" i="14"/>
  <c r="N49" i="14"/>
  <c r="M49" i="14"/>
  <c r="L49" i="14"/>
  <c r="K49" i="14"/>
  <c r="AI48" i="14"/>
  <c r="AH48" i="14"/>
  <c r="AG48" i="14"/>
  <c r="AF48" i="14"/>
  <c r="AE48" i="14"/>
  <c r="AD48" i="14"/>
  <c r="AC48" i="14"/>
  <c r="AB48" i="14"/>
  <c r="Y48" i="14"/>
  <c r="X48" i="14"/>
  <c r="W48" i="14"/>
  <c r="S48" i="14"/>
  <c r="P48" i="14"/>
  <c r="O48" i="14"/>
  <c r="N48" i="14"/>
  <c r="M48" i="14"/>
  <c r="L48" i="14"/>
  <c r="K48" i="14"/>
  <c r="AI47" i="14"/>
  <c r="AH47" i="14"/>
  <c r="AG47" i="14"/>
  <c r="AF47" i="14"/>
  <c r="AE47" i="14"/>
  <c r="AD47" i="14"/>
  <c r="AC47" i="14"/>
  <c r="AB47" i="14"/>
  <c r="Y47" i="14"/>
  <c r="X47" i="14"/>
  <c r="W47" i="14"/>
  <c r="S47" i="14"/>
  <c r="P47" i="14"/>
  <c r="O47" i="14"/>
  <c r="N47" i="14"/>
  <c r="M47" i="14"/>
  <c r="L47" i="14"/>
  <c r="K47" i="14"/>
  <c r="AI46" i="14"/>
  <c r="AH46" i="14"/>
  <c r="AG46" i="14"/>
  <c r="AF46" i="14"/>
  <c r="AE46" i="14"/>
  <c r="AD46" i="14"/>
  <c r="AC46" i="14"/>
  <c r="AB46" i="14"/>
  <c r="Y46" i="14"/>
  <c r="X46" i="14"/>
  <c r="W46" i="14"/>
  <c r="S46" i="14"/>
  <c r="P46" i="14"/>
  <c r="O46" i="14"/>
  <c r="N46" i="14"/>
  <c r="M46" i="14"/>
  <c r="L46" i="14"/>
  <c r="K46" i="14"/>
  <c r="AI45" i="14"/>
  <c r="AH45" i="14"/>
  <c r="AG45" i="14"/>
  <c r="AF45" i="14"/>
  <c r="AE45" i="14"/>
  <c r="AD45" i="14"/>
  <c r="AC45" i="14"/>
  <c r="AB45" i="14"/>
  <c r="Y45" i="14"/>
  <c r="X45" i="14"/>
  <c r="W45" i="14"/>
  <c r="S45" i="14"/>
  <c r="P45" i="14"/>
  <c r="O45" i="14"/>
  <c r="N45" i="14"/>
  <c r="M45" i="14"/>
  <c r="L45" i="14"/>
  <c r="K45" i="14"/>
  <c r="AI44" i="14"/>
  <c r="AH44" i="14"/>
  <c r="AG44" i="14"/>
  <c r="AF44" i="14"/>
  <c r="AE44" i="14"/>
  <c r="AD44" i="14"/>
  <c r="AC44" i="14"/>
  <c r="AB44" i="14"/>
  <c r="Y44" i="14"/>
  <c r="X44" i="14"/>
  <c r="W44" i="14"/>
  <c r="S44" i="14"/>
  <c r="P44" i="14"/>
  <c r="O44" i="14"/>
  <c r="N44" i="14"/>
  <c r="M44" i="14"/>
  <c r="L44" i="14"/>
  <c r="K44" i="14"/>
  <c r="AI43" i="14"/>
  <c r="AH43" i="14"/>
  <c r="AG43" i="14"/>
  <c r="AF43" i="14"/>
  <c r="AE43" i="14"/>
  <c r="AD43" i="14"/>
  <c r="AC43" i="14"/>
  <c r="AB43" i="14"/>
  <c r="Y43" i="14"/>
  <c r="X43" i="14"/>
  <c r="W43" i="14"/>
  <c r="S43" i="14"/>
  <c r="P43" i="14"/>
  <c r="O43" i="14"/>
  <c r="N43" i="14"/>
  <c r="M43" i="14"/>
  <c r="L43" i="14"/>
  <c r="K43" i="14"/>
  <c r="AI42" i="14"/>
  <c r="AH42" i="14"/>
  <c r="AG42" i="14"/>
  <c r="AF42" i="14"/>
  <c r="AE42" i="14"/>
  <c r="AD42" i="14"/>
  <c r="AC42" i="14"/>
  <c r="AB42" i="14"/>
  <c r="Y42" i="14"/>
  <c r="X42" i="14"/>
  <c r="W42" i="14"/>
  <c r="S42" i="14"/>
  <c r="P42" i="14"/>
  <c r="O42" i="14"/>
  <c r="N42" i="14"/>
  <c r="M42" i="14"/>
  <c r="L42" i="14"/>
  <c r="K42" i="14"/>
  <c r="AI41" i="14"/>
  <c r="AH41" i="14"/>
  <c r="AG41" i="14"/>
  <c r="AF41" i="14"/>
  <c r="AE41" i="14"/>
  <c r="AD41" i="14"/>
  <c r="AC41" i="14"/>
  <c r="AB41" i="14"/>
  <c r="Y41" i="14"/>
  <c r="X41" i="14"/>
  <c r="W41" i="14"/>
  <c r="S41" i="14"/>
  <c r="P41" i="14"/>
  <c r="O41" i="14"/>
  <c r="N41" i="14"/>
  <c r="M41" i="14"/>
  <c r="L41" i="14"/>
  <c r="K41" i="14"/>
  <c r="AI40" i="14"/>
  <c r="AH40" i="14"/>
  <c r="AG40" i="14"/>
  <c r="AF40" i="14"/>
  <c r="AE40" i="14"/>
  <c r="AD40" i="14"/>
  <c r="AC40" i="14"/>
  <c r="AB40" i="14"/>
  <c r="Y40" i="14"/>
  <c r="X40" i="14"/>
  <c r="W40" i="14"/>
  <c r="S40" i="14"/>
  <c r="P40" i="14"/>
  <c r="O40" i="14"/>
  <c r="N40" i="14"/>
  <c r="M40" i="14"/>
  <c r="L40" i="14"/>
  <c r="K40" i="14"/>
  <c r="AI39" i="14"/>
  <c r="AH39" i="14"/>
  <c r="AG39" i="14"/>
  <c r="AF39" i="14"/>
  <c r="AE39" i="14"/>
  <c r="AD39" i="14"/>
  <c r="AC39" i="14"/>
  <c r="AB39" i="14"/>
  <c r="Y39" i="14"/>
  <c r="X39" i="14"/>
  <c r="W39" i="14"/>
  <c r="S39" i="14"/>
  <c r="P39" i="14"/>
  <c r="O39" i="14"/>
  <c r="N39" i="14"/>
  <c r="M39" i="14"/>
  <c r="L39" i="14"/>
  <c r="K39" i="14"/>
  <c r="AI38" i="14"/>
  <c r="AH38" i="14"/>
  <c r="AG38" i="14"/>
  <c r="AF38" i="14"/>
  <c r="AE38" i="14"/>
  <c r="AD38" i="14"/>
  <c r="AC38" i="14"/>
  <c r="AB38" i="14"/>
  <c r="Y38" i="14"/>
  <c r="X38" i="14"/>
  <c r="W38" i="14"/>
  <c r="S38" i="14"/>
  <c r="P38" i="14"/>
  <c r="O38" i="14"/>
  <c r="N38" i="14"/>
  <c r="M38" i="14"/>
  <c r="L38" i="14"/>
  <c r="K38" i="14"/>
  <c r="AI37" i="14"/>
  <c r="AH37" i="14"/>
  <c r="AG37" i="14"/>
  <c r="AF37" i="14"/>
  <c r="AE37" i="14"/>
  <c r="AD37" i="14"/>
  <c r="AC37" i="14"/>
  <c r="AB37" i="14"/>
  <c r="Y37" i="14"/>
  <c r="X37" i="14"/>
  <c r="W37" i="14"/>
  <c r="S37" i="14"/>
  <c r="P37" i="14"/>
  <c r="O37" i="14"/>
  <c r="N37" i="14"/>
  <c r="M37" i="14"/>
  <c r="L37" i="14"/>
  <c r="K37" i="14"/>
  <c r="AI36" i="14"/>
  <c r="AH36" i="14"/>
  <c r="AG36" i="14"/>
  <c r="AF36" i="14"/>
  <c r="AE36" i="14"/>
  <c r="AD36" i="14"/>
  <c r="AC36" i="14"/>
  <c r="AB36" i="14"/>
  <c r="Y36" i="14"/>
  <c r="X36" i="14"/>
  <c r="W36" i="14"/>
  <c r="S36" i="14"/>
  <c r="P36" i="14"/>
  <c r="O36" i="14"/>
  <c r="N36" i="14"/>
  <c r="M36" i="14"/>
  <c r="L36" i="14"/>
  <c r="K36" i="14"/>
  <c r="AI35" i="14"/>
  <c r="AH35" i="14"/>
  <c r="AG35" i="14"/>
  <c r="AF35" i="14"/>
  <c r="AE35" i="14"/>
  <c r="AD35" i="14"/>
  <c r="AC35" i="14"/>
  <c r="AB35" i="14"/>
  <c r="Y35" i="14"/>
  <c r="X35" i="14"/>
  <c r="W35" i="14"/>
  <c r="S35" i="14"/>
  <c r="P35" i="14"/>
  <c r="O35" i="14"/>
  <c r="N35" i="14"/>
  <c r="M35" i="14"/>
  <c r="L35" i="14"/>
  <c r="K35" i="14"/>
  <c r="AI34" i="14"/>
  <c r="AH34" i="14"/>
  <c r="AG34" i="14"/>
  <c r="AF34" i="14"/>
  <c r="AE34" i="14"/>
  <c r="AD34" i="14"/>
  <c r="AC34" i="14"/>
  <c r="AB34" i="14"/>
  <c r="Y34" i="14"/>
  <c r="X34" i="14"/>
  <c r="W34" i="14"/>
  <c r="S34" i="14"/>
  <c r="P34" i="14"/>
  <c r="O34" i="14"/>
  <c r="N34" i="14"/>
  <c r="M34" i="14"/>
  <c r="L34" i="14"/>
  <c r="K34" i="14"/>
  <c r="AI33" i="14"/>
  <c r="AH33" i="14"/>
  <c r="AG33" i="14"/>
  <c r="AF33" i="14"/>
  <c r="AE33" i="14"/>
  <c r="AD33" i="14"/>
  <c r="AC33" i="14"/>
  <c r="AB33" i="14"/>
  <c r="Y33" i="14"/>
  <c r="X33" i="14"/>
  <c r="W33" i="14"/>
  <c r="S33" i="14"/>
  <c r="P33" i="14"/>
  <c r="O33" i="14"/>
  <c r="N33" i="14"/>
  <c r="M33" i="14"/>
  <c r="L33" i="14"/>
  <c r="K33" i="14"/>
  <c r="AI32" i="14"/>
  <c r="AH32" i="14"/>
  <c r="AG32" i="14"/>
  <c r="AF32" i="14"/>
  <c r="AE32" i="14"/>
  <c r="AD32" i="14"/>
  <c r="AC32" i="14"/>
  <c r="AB32" i="14"/>
  <c r="Y32" i="14"/>
  <c r="X32" i="14"/>
  <c r="W32" i="14"/>
  <c r="S32" i="14"/>
  <c r="P32" i="14"/>
  <c r="O32" i="14"/>
  <c r="N32" i="14"/>
  <c r="M32" i="14"/>
  <c r="L32" i="14"/>
  <c r="K32" i="14"/>
  <c r="AI31" i="14"/>
  <c r="AH31" i="14"/>
  <c r="AG31" i="14"/>
  <c r="AF31" i="14"/>
  <c r="AE31" i="14"/>
  <c r="AD31" i="14"/>
  <c r="AC31" i="14"/>
  <c r="AB31" i="14"/>
  <c r="Y31" i="14"/>
  <c r="X31" i="14"/>
  <c r="W31" i="14"/>
  <c r="S31" i="14"/>
  <c r="P31" i="14"/>
  <c r="O31" i="14"/>
  <c r="N31" i="14"/>
  <c r="M31" i="14"/>
  <c r="L31" i="14"/>
  <c r="K31" i="14"/>
  <c r="AI30" i="14"/>
  <c r="AH30" i="14"/>
  <c r="AG30" i="14"/>
  <c r="AF30" i="14"/>
  <c r="AE30" i="14"/>
  <c r="AD30" i="14"/>
  <c r="AC30" i="14"/>
  <c r="AB30" i="14"/>
  <c r="Y30" i="14"/>
  <c r="X30" i="14"/>
  <c r="W30" i="14"/>
  <c r="S30" i="14"/>
  <c r="P30" i="14"/>
  <c r="O30" i="14"/>
  <c r="N30" i="14"/>
  <c r="M30" i="14"/>
  <c r="L30" i="14"/>
  <c r="K30" i="14"/>
  <c r="AI29" i="14"/>
  <c r="AH29" i="14"/>
  <c r="AG29" i="14"/>
  <c r="AF29" i="14"/>
  <c r="AE29" i="14"/>
  <c r="AD29" i="14"/>
  <c r="AC29" i="14"/>
  <c r="AB29" i="14"/>
  <c r="Y29" i="14"/>
  <c r="X29" i="14"/>
  <c r="W29" i="14"/>
  <c r="S29" i="14"/>
  <c r="P29" i="14"/>
  <c r="O29" i="14"/>
  <c r="N29" i="14"/>
  <c r="M29" i="14"/>
  <c r="L29" i="14"/>
  <c r="K29" i="14"/>
  <c r="AI28" i="14"/>
  <c r="AH28" i="14"/>
  <c r="AG28" i="14"/>
  <c r="AF28" i="14"/>
  <c r="AE28" i="14"/>
  <c r="AD28" i="14"/>
  <c r="AC28" i="14"/>
  <c r="AB28" i="14"/>
  <c r="Y28" i="14"/>
  <c r="X28" i="14"/>
  <c r="W28" i="14"/>
  <c r="S28" i="14"/>
  <c r="P28" i="14"/>
  <c r="O28" i="14"/>
  <c r="N28" i="14"/>
  <c r="M28" i="14"/>
  <c r="L28" i="14"/>
  <c r="K28" i="14"/>
  <c r="AI27" i="14"/>
  <c r="AH27" i="14"/>
  <c r="AG27" i="14"/>
  <c r="AF27" i="14"/>
  <c r="AE27" i="14"/>
  <c r="AD27" i="14"/>
  <c r="AC27" i="14"/>
  <c r="AB27" i="14"/>
  <c r="Y27" i="14"/>
  <c r="X27" i="14"/>
  <c r="W27" i="14"/>
  <c r="S27" i="14"/>
  <c r="P27" i="14"/>
  <c r="O27" i="14"/>
  <c r="N27" i="14"/>
  <c r="M27" i="14"/>
  <c r="L27" i="14"/>
  <c r="K27" i="14"/>
  <c r="AI26" i="14"/>
  <c r="AH26" i="14"/>
  <c r="AG26" i="14"/>
  <c r="AF26" i="14"/>
  <c r="AE26" i="14"/>
  <c r="AD26" i="14"/>
  <c r="AC26" i="14"/>
  <c r="AB26" i="14"/>
  <c r="Y26" i="14"/>
  <c r="X26" i="14"/>
  <c r="W26" i="14"/>
  <c r="S26" i="14"/>
  <c r="P26" i="14"/>
  <c r="O26" i="14"/>
  <c r="N26" i="14"/>
  <c r="M26" i="14"/>
  <c r="L26" i="14"/>
  <c r="K26" i="14"/>
  <c r="AI25" i="14"/>
  <c r="AH25" i="14"/>
  <c r="AG25" i="14"/>
  <c r="AF25" i="14"/>
  <c r="AE25" i="14"/>
  <c r="AD25" i="14"/>
  <c r="AC25" i="14"/>
  <c r="AB25" i="14"/>
  <c r="Y25" i="14"/>
  <c r="X25" i="14"/>
  <c r="W25" i="14"/>
  <c r="S25" i="14"/>
  <c r="P25" i="14"/>
  <c r="O25" i="14"/>
  <c r="N25" i="14"/>
  <c r="M25" i="14"/>
  <c r="L25" i="14"/>
  <c r="K25" i="14"/>
  <c r="AI24" i="14"/>
  <c r="AH24" i="14"/>
  <c r="AG24" i="14"/>
  <c r="AF24" i="14"/>
  <c r="AE24" i="14"/>
  <c r="AD24" i="14"/>
  <c r="AC24" i="14"/>
  <c r="AB24" i="14"/>
  <c r="Y24" i="14"/>
  <c r="X24" i="14"/>
  <c r="W24" i="14"/>
  <c r="S24" i="14"/>
  <c r="P24" i="14"/>
  <c r="O24" i="14"/>
  <c r="N24" i="14"/>
  <c r="M24" i="14"/>
  <c r="L24" i="14"/>
  <c r="K24" i="14"/>
  <c r="AI23" i="14"/>
  <c r="AH23" i="14"/>
  <c r="AG23" i="14"/>
  <c r="AF23" i="14"/>
  <c r="AE23" i="14"/>
  <c r="AD23" i="14"/>
  <c r="AC23" i="14"/>
  <c r="AB23" i="14"/>
  <c r="Y23" i="14"/>
  <c r="X23" i="14"/>
  <c r="W23" i="14"/>
  <c r="S23" i="14"/>
  <c r="P23" i="14"/>
  <c r="O23" i="14"/>
  <c r="N23" i="14"/>
  <c r="M23" i="14"/>
  <c r="L23" i="14"/>
  <c r="K23" i="14"/>
  <c r="AI22" i="14"/>
  <c r="AH22" i="14"/>
  <c r="AG22" i="14"/>
  <c r="AF22" i="14"/>
  <c r="AE22" i="14"/>
  <c r="AD22" i="14"/>
  <c r="AC22" i="14"/>
  <c r="AB22" i="14"/>
  <c r="Y22" i="14"/>
  <c r="X22" i="14"/>
  <c r="W22" i="14"/>
  <c r="S22" i="14"/>
  <c r="P22" i="14"/>
  <c r="O22" i="14"/>
  <c r="N22" i="14"/>
  <c r="M22" i="14"/>
  <c r="L22" i="14"/>
  <c r="K22" i="14"/>
  <c r="AI21" i="14"/>
  <c r="AH21" i="14"/>
  <c r="AG21" i="14"/>
  <c r="AF21" i="14"/>
  <c r="AE21" i="14"/>
  <c r="AD21" i="14"/>
  <c r="AC21" i="14"/>
  <c r="AB21" i="14"/>
  <c r="Y21" i="14"/>
  <c r="X21" i="14"/>
  <c r="W21" i="14"/>
  <c r="S21" i="14"/>
  <c r="P21" i="14"/>
  <c r="O21" i="14"/>
  <c r="N21" i="14"/>
  <c r="M21" i="14"/>
  <c r="L21" i="14"/>
  <c r="K21" i="14"/>
  <c r="AI20" i="14"/>
  <c r="AH20" i="14"/>
  <c r="AG20" i="14"/>
  <c r="AF20" i="14"/>
  <c r="AE20" i="14"/>
  <c r="AD20" i="14"/>
  <c r="AC20" i="14"/>
  <c r="AB20" i="14"/>
  <c r="Y20" i="14"/>
  <c r="X20" i="14"/>
  <c r="W20" i="14"/>
  <c r="S20" i="14"/>
  <c r="P20" i="14"/>
  <c r="O20" i="14"/>
  <c r="N20" i="14"/>
  <c r="M20" i="14"/>
  <c r="L20" i="14"/>
  <c r="K20" i="14"/>
  <c r="AI19" i="14"/>
  <c r="AH19" i="14"/>
  <c r="AG19" i="14"/>
  <c r="AF19" i="14"/>
  <c r="AE19" i="14"/>
  <c r="AD19" i="14"/>
  <c r="AC19" i="14"/>
  <c r="AB19" i="14"/>
  <c r="Y19" i="14"/>
  <c r="X19" i="14"/>
  <c r="W19" i="14"/>
  <c r="S19" i="14"/>
  <c r="P19" i="14"/>
  <c r="O19" i="14"/>
  <c r="N19" i="14"/>
  <c r="M19" i="14"/>
  <c r="L19" i="14"/>
  <c r="K19" i="14"/>
  <c r="AI18" i="14"/>
  <c r="AH18" i="14"/>
  <c r="AG18" i="14"/>
  <c r="AF18" i="14"/>
  <c r="AE18" i="14"/>
  <c r="AD18" i="14"/>
  <c r="AC18" i="14"/>
  <c r="AB18" i="14"/>
  <c r="Y18" i="14"/>
  <c r="X18" i="14"/>
  <c r="W18" i="14"/>
  <c r="S18" i="14"/>
  <c r="P18" i="14"/>
  <c r="O18" i="14"/>
  <c r="N18" i="14"/>
  <c r="M18" i="14"/>
  <c r="L18" i="14"/>
  <c r="K18" i="14"/>
  <c r="AI17" i="14"/>
  <c r="AH17" i="14"/>
  <c r="AG17" i="14"/>
  <c r="AF17" i="14"/>
  <c r="AE17" i="14"/>
  <c r="AD17" i="14"/>
  <c r="AC17" i="14"/>
  <c r="AB17" i="14"/>
  <c r="Y17" i="14"/>
  <c r="X17" i="14"/>
  <c r="W17" i="14"/>
  <c r="S17" i="14"/>
  <c r="P17" i="14"/>
  <c r="O17" i="14"/>
  <c r="N17" i="14"/>
  <c r="M17" i="14"/>
  <c r="L17" i="14"/>
  <c r="K17" i="14"/>
  <c r="AI16" i="14"/>
  <c r="AH16" i="14"/>
  <c r="AG16" i="14"/>
  <c r="AF16" i="14"/>
  <c r="AE16" i="14"/>
  <c r="AD16" i="14"/>
  <c r="AC16" i="14"/>
  <c r="AB16" i="14"/>
  <c r="Y16" i="14"/>
  <c r="X16" i="14"/>
  <c r="W16" i="14"/>
  <c r="S16" i="14"/>
  <c r="P16" i="14"/>
  <c r="O16" i="14"/>
  <c r="N16" i="14"/>
  <c r="M16" i="14"/>
  <c r="L16" i="14"/>
  <c r="K16" i="14"/>
  <c r="AI15" i="14"/>
  <c r="AH15" i="14"/>
  <c r="AG15" i="14"/>
  <c r="AF15" i="14"/>
  <c r="AE15" i="14"/>
  <c r="AD15" i="14"/>
  <c r="AC15" i="14"/>
  <c r="AB15" i="14"/>
  <c r="Y15" i="14"/>
  <c r="X15" i="14"/>
  <c r="W15" i="14"/>
  <c r="S15" i="14"/>
  <c r="P15" i="14"/>
  <c r="O15" i="14"/>
  <c r="N15" i="14"/>
  <c r="M15" i="14"/>
  <c r="L15" i="14"/>
  <c r="K15" i="14"/>
  <c r="AI14" i="14"/>
  <c r="AH14" i="14"/>
  <c r="AG14" i="14"/>
  <c r="AF14" i="14"/>
  <c r="AE14" i="14"/>
  <c r="AD14" i="14"/>
  <c r="AC14" i="14"/>
  <c r="AB14" i="14"/>
  <c r="Y14" i="14"/>
  <c r="X14" i="14"/>
  <c r="W14" i="14"/>
  <c r="S14" i="14"/>
  <c r="P14" i="14"/>
  <c r="O14" i="14"/>
  <c r="N14" i="14"/>
  <c r="M14" i="14"/>
  <c r="L14" i="14"/>
  <c r="K14" i="14"/>
  <c r="AI13" i="14"/>
  <c r="AH13" i="14"/>
  <c r="AG13" i="14"/>
  <c r="AF13" i="14"/>
  <c r="AE13" i="14"/>
  <c r="AD13" i="14"/>
  <c r="AC13" i="14"/>
  <c r="AB13" i="14"/>
  <c r="Y13" i="14"/>
  <c r="X13" i="14"/>
  <c r="W13" i="14"/>
  <c r="S13" i="14"/>
  <c r="P13" i="14"/>
  <c r="O13" i="14"/>
  <c r="N13" i="14"/>
  <c r="M13" i="14"/>
  <c r="L13" i="14"/>
  <c r="K13" i="14"/>
  <c r="AI12" i="14"/>
  <c r="AH12" i="14"/>
  <c r="AG12" i="14"/>
  <c r="AF12" i="14"/>
  <c r="AE12" i="14"/>
  <c r="AD12" i="14"/>
  <c r="AC12" i="14"/>
  <c r="AB12" i="14"/>
  <c r="Y12" i="14"/>
  <c r="X12" i="14"/>
  <c r="W12" i="14"/>
  <c r="S12" i="14"/>
  <c r="P12" i="14"/>
  <c r="O12" i="14"/>
  <c r="N12" i="14"/>
  <c r="M12" i="14"/>
  <c r="L12" i="14"/>
  <c r="K12" i="14"/>
  <c r="AI11" i="14"/>
  <c r="AH11" i="14"/>
  <c r="AG11" i="14"/>
  <c r="AF11" i="14"/>
  <c r="AE11" i="14"/>
  <c r="AD11" i="14"/>
  <c r="AC11" i="14"/>
  <c r="AB11" i="14"/>
  <c r="Y11" i="14"/>
  <c r="X11" i="14"/>
  <c r="W11" i="14"/>
  <c r="S11" i="14"/>
  <c r="P11" i="14"/>
  <c r="O11" i="14"/>
  <c r="N11" i="14"/>
  <c r="M11" i="14"/>
  <c r="L11" i="14"/>
  <c r="K11" i="14"/>
  <c r="AI10" i="14"/>
  <c r="AH10" i="14"/>
  <c r="AG10" i="14"/>
  <c r="AF10" i="14"/>
  <c r="AE10" i="14"/>
  <c r="AD10" i="14"/>
  <c r="AC10" i="14"/>
  <c r="AB10" i="14"/>
  <c r="Y10" i="14"/>
  <c r="X10" i="14"/>
  <c r="W10" i="14"/>
  <c r="S10" i="14"/>
  <c r="P10" i="14"/>
  <c r="H10" i="14" s="1"/>
  <c r="H6" i="14" s="1"/>
  <c r="O10" i="14"/>
  <c r="N10" i="14"/>
  <c r="M10" i="14"/>
  <c r="L10" i="14"/>
  <c r="D10" i="14" s="1"/>
  <c r="D6" i="14" s="1"/>
  <c r="K10" i="14"/>
  <c r="C10" i="14" s="1"/>
  <c r="C6" i="14" s="1"/>
  <c r="S7" i="14"/>
  <c r="K7" i="14"/>
  <c r="B7" i="14"/>
  <c r="C3" i="14"/>
  <c r="T10" i="14" s="1"/>
  <c r="O1" i="14"/>
  <c r="X499" i="13"/>
  <c r="M499" i="13"/>
  <c r="K499" i="13"/>
  <c r="X498" i="13"/>
  <c r="K498" i="13"/>
  <c r="X497" i="13"/>
  <c r="K497" i="13"/>
  <c r="X496" i="13"/>
  <c r="K496" i="13"/>
  <c r="X495" i="13"/>
  <c r="K495" i="13"/>
  <c r="X494" i="13"/>
  <c r="K494" i="13"/>
  <c r="X493" i="13"/>
  <c r="K493" i="13"/>
  <c r="X492" i="13"/>
  <c r="M492" i="13"/>
  <c r="K492" i="13"/>
  <c r="X491" i="13"/>
  <c r="K491" i="13"/>
  <c r="X490" i="13"/>
  <c r="K490" i="13"/>
  <c r="X489" i="13"/>
  <c r="M489" i="13"/>
  <c r="K489" i="13"/>
  <c r="X488" i="13"/>
  <c r="K488" i="13"/>
  <c r="X487" i="13"/>
  <c r="K487" i="13"/>
  <c r="X486" i="13"/>
  <c r="K486" i="13"/>
  <c r="X485" i="13"/>
  <c r="K485" i="13"/>
  <c r="X484" i="13"/>
  <c r="K484" i="13"/>
  <c r="X483" i="13"/>
  <c r="K483" i="13"/>
  <c r="X482" i="13"/>
  <c r="M482" i="13"/>
  <c r="K482" i="13"/>
  <c r="X481" i="13"/>
  <c r="K481" i="13"/>
  <c r="X480" i="13"/>
  <c r="K480" i="13"/>
  <c r="X479" i="13"/>
  <c r="M479" i="13"/>
  <c r="K479" i="13"/>
  <c r="X478" i="13"/>
  <c r="K478" i="13"/>
  <c r="X477" i="13"/>
  <c r="K477" i="13"/>
  <c r="X476" i="13"/>
  <c r="K476" i="13"/>
  <c r="X475" i="13"/>
  <c r="K475" i="13"/>
  <c r="X474" i="13"/>
  <c r="K474" i="13"/>
  <c r="X473" i="13"/>
  <c r="K473" i="13"/>
  <c r="X472" i="13"/>
  <c r="M472" i="13"/>
  <c r="K472" i="13"/>
  <c r="X471" i="13"/>
  <c r="K471" i="13"/>
  <c r="X470" i="13"/>
  <c r="K470" i="13"/>
  <c r="X469" i="13"/>
  <c r="M469" i="13"/>
  <c r="K469" i="13"/>
  <c r="X468" i="13"/>
  <c r="K468" i="13"/>
  <c r="X467" i="13"/>
  <c r="K467" i="13"/>
  <c r="X466" i="13"/>
  <c r="K466" i="13"/>
  <c r="X465" i="13"/>
  <c r="K465" i="13"/>
  <c r="X464" i="13"/>
  <c r="K464" i="13"/>
  <c r="X463" i="13"/>
  <c r="K463" i="13"/>
  <c r="X462" i="13"/>
  <c r="M462" i="13"/>
  <c r="K462" i="13"/>
  <c r="X461" i="13"/>
  <c r="K461" i="13"/>
  <c r="X460" i="13"/>
  <c r="K460" i="13"/>
  <c r="X459" i="13"/>
  <c r="M459" i="13"/>
  <c r="K459" i="13"/>
  <c r="X458" i="13"/>
  <c r="K458" i="13"/>
  <c r="X457" i="13"/>
  <c r="K457" i="13"/>
  <c r="X456" i="13"/>
  <c r="K456" i="13"/>
  <c r="X455" i="13"/>
  <c r="K455" i="13"/>
  <c r="X454" i="13"/>
  <c r="K454" i="13"/>
  <c r="X453" i="13"/>
  <c r="K453" i="13"/>
  <c r="X452" i="13"/>
  <c r="M452" i="13"/>
  <c r="K452" i="13"/>
  <c r="X451" i="13"/>
  <c r="K451" i="13"/>
  <c r="X450" i="13"/>
  <c r="K450" i="13"/>
  <c r="X449" i="13"/>
  <c r="M449" i="13"/>
  <c r="K449" i="13"/>
  <c r="X448" i="13"/>
  <c r="K448" i="13"/>
  <c r="X447" i="13"/>
  <c r="K447" i="13"/>
  <c r="X446" i="13"/>
  <c r="K446" i="13"/>
  <c r="X445" i="13"/>
  <c r="K445" i="13"/>
  <c r="X444" i="13"/>
  <c r="K444" i="13"/>
  <c r="X443" i="13"/>
  <c r="K443" i="13"/>
  <c r="X442" i="13"/>
  <c r="M442" i="13"/>
  <c r="K442" i="13"/>
  <c r="X441" i="13"/>
  <c r="K441" i="13"/>
  <c r="X440" i="13"/>
  <c r="K440" i="13"/>
  <c r="X439" i="13"/>
  <c r="M439" i="13"/>
  <c r="K439" i="13"/>
  <c r="X438" i="13"/>
  <c r="K438" i="13"/>
  <c r="X437" i="13"/>
  <c r="K437" i="13"/>
  <c r="X436" i="13"/>
  <c r="K436" i="13"/>
  <c r="X435" i="13"/>
  <c r="K435" i="13"/>
  <c r="X434" i="13"/>
  <c r="K434" i="13"/>
  <c r="X433" i="13"/>
  <c r="K433" i="13"/>
  <c r="X432" i="13"/>
  <c r="M432" i="13"/>
  <c r="K432" i="13"/>
  <c r="X431" i="13"/>
  <c r="K431" i="13"/>
  <c r="X430" i="13"/>
  <c r="K430" i="13"/>
  <c r="X429" i="13"/>
  <c r="M429" i="13"/>
  <c r="K429" i="13"/>
  <c r="X428" i="13"/>
  <c r="K428" i="13"/>
  <c r="X427" i="13"/>
  <c r="K427" i="13"/>
  <c r="X426" i="13"/>
  <c r="K426" i="13"/>
  <c r="X425" i="13"/>
  <c r="K425" i="13"/>
  <c r="X424" i="13"/>
  <c r="K424" i="13"/>
  <c r="X423" i="13"/>
  <c r="K423" i="13"/>
  <c r="X422" i="13"/>
  <c r="M422" i="13"/>
  <c r="K422" i="13"/>
  <c r="X421" i="13"/>
  <c r="K421" i="13"/>
  <c r="X420" i="13"/>
  <c r="K420" i="13"/>
  <c r="X419" i="13"/>
  <c r="M419" i="13"/>
  <c r="K419" i="13"/>
  <c r="X418" i="13"/>
  <c r="K418" i="13"/>
  <c r="X417" i="13"/>
  <c r="K417" i="13"/>
  <c r="X416" i="13"/>
  <c r="K416" i="13"/>
  <c r="X415" i="13"/>
  <c r="K415" i="13"/>
  <c r="X414" i="13"/>
  <c r="K414" i="13"/>
  <c r="X413" i="13"/>
  <c r="K413" i="13"/>
  <c r="X412" i="13"/>
  <c r="M412" i="13"/>
  <c r="K412" i="13"/>
  <c r="X411" i="13"/>
  <c r="K411" i="13"/>
  <c r="X410" i="13"/>
  <c r="K410" i="13"/>
  <c r="X409" i="13"/>
  <c r="M409" i="13"/>
  <c r="K409" i="13"/>
  <c r="X408" i="13"/>
  <c r="K408" i="13"/>
  <c r="X407" i="13"/>
  <c r="K407" i="13"/>
  <c r="X406" i="13"/>
  <c r="K406" i="13"/>
  <c r="X405" i="13"/>
  <c r="K405" i="13"/>
  <c r="X404" i="13"/>
  <c r="K404" i="13"/>
  <c r="X403" i="13"/>
  <c r="K403" i="13"/>
  <c r="X402" i="13"/>
  <c r="M402" i="13"/>
  <c r="K402" i="13"/>
  <c r="X401" i="13"/>
  <c r="K401" i="13"/>
  <c r="X400" i="13"/>
  <c r="K400" i="13"/>
  <c r="X399" i="13"/>
  <c r="M399" i="13"/>
  <c r="K399" i="13"/>
  <c r="X398" i="13"/>
  <c r="K398" i="13"/>
  <c r="X397" i="13"/>
  <c r="K397" i="13"/>
  <c r="X396" i="13"/>
  <c r="K396" i="13"/>
  <c r="X395" i="13"/>
  <c r="K395" i="13"/>
  <c r="X394" i="13"/>
  <c r="K394" i="13"/>
  <c r="X393" i="13"/>
  <c r="K393" i="13"/>
  <c r="X392" i="13"/>
  <c r="M392" i="13"/>
  <c r="K392" i="13"/>
  <c r="X391" i="13"/>
  <c r="K391" i="13"/>
  <c r="X390" i="13"/>
  <c r="K390" i="13"/>
  <c r="X389" i="13"/>
  <c r="M389" i="13"/>
  <c r="K389" i="13"/>
  <c r="X388" i="13"/>
  <c r="K388" i="13"/>
  <c r="X387" i="13"/>
  <c r="K387" i="13"/>
  <c r="X386" i="13"/>
  <c r="K386" i="13"/>
  <c r="X385" i="13"/>
  <c r="K385" i="13"/>
  <c r="X384" i="13"/>
  <c r="K384" i="13"/>
  <c r="X383" i="13"/>
  <c r="K383" i="13"/>
  <c r="X382" i="13"/>
  <c r="M382" i="13"/>
  <c r="K382" i="13"/>
  <c r="X381" i="13"/>
  <c r="K381" i="13"/>
  <c r="X380" i="13"/>
  <c r="K380" i="13"/>
  <c r="X379" i="13"/>
  <c r="M379" i="13"/>
  <c r="K379" i="13"/>
  <c r="X378" i="13"/>
  <c r="K378" i="13"/>
  <c r="X377" i="13"/>
  <c r="K377" i="13"/>
  <c r="X376" i="13"/>
  <c r="K376" i="13"/>
  <c r="X375" i="13"/>
  <c r="K375" i="13"/>
  <c r="X374" i="13"/>
  <c r="K374" i="13"/>
  <c r="X373" i="13"/>
  <c r="K373" i="13"/>
  <c r="X372" i="13"/>
  <c r="M372" i="13"/>
  <c r="K372" i="13"/>
  <c r="X371" i="13"/>
  <c r="K371" i="13"/>
  <c r="X370" i="13"/>
  <c r="K370" i="13"/>
  <c r="X369" i="13"/>
  <c r="M369" i="13"/>
  <c r="K369" i="13"/>
  <c r="X368" i="13"/>
  <c r="K368" i="13"/>
  <c r="X367" i="13"/>
  <c r="K367" i="13"/>
  <c r="X366" i="13"/>
  <c r="K366" i="13"/>
  <c r="X365" i="13"/>
  <c r="K365" i="13"/>
  <c r="X364" i="13"/>
  <c r="K364" i="13"/>
  <c r="X363" i="13"/>
  <c r="K363" i="13"/>
  <c r="X362" i="13"/>
  <c r="M362" i="13"/>
  <c r="K362" i="13"/>
  <c r="X361" i="13"/>
  <c r="K361" i="13"/>
  <c r="X360" i="13"/>
  <c r="K360" i="13"/>
  <c r="X359" i="13"/>
  <c r="M359" i="13"/>
  <c r="K359" i="13"/>
  <c r="X358" i="13"/>
  <c r="K358" i="13"/>
  <c r="X357" i="13"/>
  <c r="K357" i="13"/>
  <c r="X356" i="13"/>
  <c r="K356" i="13"/>
  <c r="X355" i="13"/>
  <c r="K355" i="13"/>
  <c r="X354" i="13"/>
  <c r="K354" i="13"/>
  <c r="X353" i="13"/>
  <c r="K353" i="13"/>
  <c r="X352" i="13"/>
  <c r="M352" i="13"/>
  <c r="K352" i="13"/>
  <c r="X351" i="13"/>
  <c r="K351" i="13"/>
  <c r="X350" i="13"/>
  <c r="K350" i="13"/>
  <c r="X349" i="13"/>
  <c r="M349" i="13"/>
  <c r="K349" i="13"/>
  <c r="X348" i="13"/>
  <c r="K348" i="13"/>
  <c r="X347" i="13"/>
  <c r="K347" i="13"/>
  <c r="X346" i="13"/>
  <c r="K346" i="13"/>
  <c r="X345" i="13"/>
  <c r="K345" i="13"/>
  <c r="X344" i="13"/>
  <c r="K344" i="13"/>
  <c r="X343" i="13"/>
  <c r="K343" i="13"/>
  <c r="X342" i="13"/>
  <c r="M342" i="13"/>
  <c r="K342" i="13"/>
  <c r="X341" i="13"/>
  <c r="K341" i="13"/>
  <c r="X340" i="13"/>
  <c r="K340" i="13"/>
  <c r="X339" i="13"/>
  <c r="M339" i="13"/>
  <c r="K339" i="13"/>
  <c r="X338" i="13"/>
  <c r="K338" i="13"/>
  <c r="X337" i="13"/>
  <c r="K337" i="13"/>
  <c r="X336" i="13"/>
  <c r="K336" i="13"/>
  <c r="X335" i="13"/>
  <c r="K335" i="13"/>
  <c r="X334" i="13"/>
  <c r="K334" i="13"/>
  <c r="X333" i="13"/>
  <c r="K333" i="13"/>
  <c r="X332" i="13"/>
  <c r="M332" i="13"/>
  <c r="K332" i="13"/>
  <c r="X331" i="13"/>
  <c r="K331" i="13"/>
  <c r="X330" i="13"/>
  <c r="K330" i="13"/>
  <c r="X329" i="13"/>
  <c r="M329" i="13"/>
  <c r="K329" i="13"/>
  <c r="X328" i="13"/>
  <c r="K328" i="13"/>
  <c r="X327" i="13"/>
  <c r="K327" i="13"/>
  <c r="X326" i="13"/>
  <c r="K326" i="13"/>
  <c r="X325" i="13"/>
  <c r="K325" i="13"/>
  <c r="X324" i="13"/>
  <c r="K324" i="13"/>
  <c r="X323" i="13"/>
  <c r="K323" i="13"/>
  <c r="X322" i="13"/>
  <c r="M322" i="13"/>
  <c r="K322" i="13"/>
  <c r="X321" i="13"/>
  <c r="K321" i="13"/>
  <c r="X320" i="13"/>
  <c r="K320" i="13"/>
  <c r="X319" i="13"/>
  <c r="M319" i="13"/>
  <c r="K319" i="13"/>
  <c r="X318" i="13"/>
  <c r="K318" i="13"/>
  <c r="X317" i="13"/>
  <c r="K317" i="13"/>
  <c r="X316" i="13"/>
  <c r="K316" i="13"/>
  <c r="X315" i="13"/>
  <c r="K315" i="13"/>
  <c r="X314" i="13"/>
  <c r="K314" i="13"/>
  <c r="X313" i="13"/>
  <c r="K313" i="13"/>
  <c r="X312" i="13"/>
  <c r="M312" i="13"/>
  <c r="K312" i="13"/>
  <c r="X311" i="13"/>
  <c r="K311" i="13"/>
  <c r="X310" i="13"/>
  <c r="K310" i="13"/>
  <c r="X309" i="13"/>
  <c r="M309" i="13"/>
  <c r="K309" i="13"/>
  <c r="X308" i="13"/>
  <c r="K308" i="13"/>
  <c r="X307" i="13"/>
  <c r="K307" i="13"/>
  <c r="X306" i="13"/>
  <c r="K306" i="13"/>
  <c r="X305" i="13"/>
  <c r="K305" i="13"/>
  <c r="X304" i="13"/>
  <c r="K304" i="13"/>
  <c r="X303" i="13"/>
  <c r="K303" i="13"/>
  <c r="X302" i="13"/>
  <c r="M302" i="13"/>
  <c r="K302" i="13"/>
  <c r="X301" i="13"/>
  <c r="K301" i="13"/>
  <c r="X300" i="13"/>
  <c r="K300" i="13"/>
  <c r="X299" i="13"/>
  <c r="U299" i="13"/>
  <c r="K299" i="13"/>
  <c r="H299" i="13"/>
  <c r="M299" i="13" s="1"/>
  <c r="X298" i="13"/>
  <c r="K298" i="13"/>
  <c r="X297" i="13"/>
  <c r="K297" i="13"/>
  <c r="X296" i="13"/>
  <c r="K296" i="13"/>
  <c r="X295" i="13"/>
  <c r="K295" i="13"/>
  <c r="X294" i="13"/>
  <c r="K294" i="13"/>
  <c r="X293" i="13"/>
  <c r="K293" i="13"/>
  <c r="X292" i="13"/>
  <c r="M292" i="13"/>
  <c r="K292" i="13"/>
  <c r="X291" i="13"/>
  <c r="K291" i="13"/>
  <c r="X290" i="13"/>
  <c r="K290" i="13"/>
  <c r="X289" i="13"/>
  <c r="M289" i="13"/>
  <c r="K289" i="13"/>
  <c r="X288" i="13"/>
  <c r="K288" i="13"/>
  <c r="X287" i="13"/>
  <c r="K287" i="13"/>
  <c r="X286" i="13"/>
  <c r="K286" i="13"/>
  <c r="X285" i="13"/>
  <c r="K285" i="13"/>
  <c r="X284" i="13"/>
  <c r="K284" i="13"/>
  <c r="X283" i="13"/>
  <c r="K283" i="13"/>
  <c r="X282" i="13"/>
  <c r="M282" i="13"/>
  <c r="K282" i="13"/>
  <c r="X281" i="13"/>
  <c r="K281" i="13"/>
  <c r="X280" i="13"/>
  <c r="K280" i="13"/>
  <c r="X279" i="13"/>
  <c r="M279" i="13"/>
  <c r="K279" i="13"/>
  <c r="X278" i="13"/>
  <c r="K278" i="13"/>
  <c r="X277" i="13"/>
  <c r="K277" i="13"/>
  <c r="X276" i="13"/>
  <c r="K276" i="13"/>
  <c r="X275" i="13"/>
  <c r="K275" i="13"/>
  <c r="X274" i="13"/>
  <c r="K274" i="13"/>
  <c r="X273" i="13"/>
  <c r="K273" i="13"/>
  <c r="X272" i="13"/>
  <c r="M272" i="13"/>
  <c r="K272" i="13"/>
  <c r="X271" i="13"/>
  <c r="K271" i="13"/>
  <c r="X270" i="13"/>
  <c r="K270" i="13"/>
  <c r="X269" i="13"/>
  <c r="M269" i="13"/>
  <c r="K269" i="13"/>
  <c r="X268" i="13"/>
  <c r="K268" i="13"/>
  <c r="X267" i="13"/>
  <c r="K267" i="13"/>
  <c r="X266" i="13"/>
  <c r="K266" i="13"/>
  <c r="X265" i="13"/>
  <c r="K265" i="13"/>
  <c r="X264" i="13"/>
  <c r="K264" i="13"/>
  <c r="X263" i="13"/>
  <c r="K263" i="13"/>
  <c r="X262" i="13"/>
  <c r="M262" i="13"/>
  <c r="K262" i="13"/>
  <c r="X261" i="13"/>
  <c r="K261" i="13"/>
  <c r="X260" i="13"/>
  <c r="K260" i="13"/>
  <c r="X259" i="13"/>
  <c r="M259" i="13"/>
  <c r="K259" i="13"/>
  <c r="X258" i="13"/>
  <c r="K258" i="13"/>
  <c r="X257" i="13"/>
  <c r="K257" i="13"/>
  <c r="X256" i="13"/>
  <c r="K256" i="13"/>
  <c r="X255" i="13"/>
  <c r="K255" i="13"/>
  <c r="X254" i="13"/>
  <c r="K254" i="13"/>
  <c r="X253" i="13"/>
  <c r="K253" i="13"/>
  <c r="X252" i="13"/>
  <c r="M252" i="13"/>
  <c r="K252" i="13"/>
  <c r="X251" i="13"/>
  <c r="K251" i="13"/>
  <c r="X250" i="13"/>
  <c r="K250" i="13"/>
  <c r="X249" i="13"/>
  <c r="M249" i="13"/>
  <c r="K249" i="13"/>
  <c r="X248" i="13"/>
  <c r="K248" i="13"/>
  <c r="X247" i="13"/>
  <c r="K247" i="13"/>
  <c r="X246" i="13"/>
  <c r="K246" i="13"/>
  <c r="X245" i="13"/>
  <c r="K245" i="13"/>
  <c r="X244" i="13"/>
  <c r="K244" i="13"/>
  <c r="X243" i="13"/>
  <c r="K243" i="13"/>
  <c r="X242" i="13"/>
  <c r="M242" i="13"/>
  <c r="K242" i="13"/>
  <c r="X241" i="13"/>
  <c r="K241" i="13"/>
  <c r="X240" i="13"/>
  <c r="K240" i="13"/>
  <c r="X239" i="13"/>
  <c r="M239" i="13"/>
  <c r="K239" i="13"/>
  <c r="X238" i="13"/>
  <c r="K238" i="13"/>
  <c r="X237" i="13"/>
  <c r="K237" i="13"/>
  <c r="X236" i="13"/>
  <c r="K236" i="13"/>
  <c r="X235" i="13"/>
  <c r="K235" i="13"/>
  <c r="X234" i="13"/>
  <c r="K234" i="13"/>
  <c r="X233" i="13"/>
  <c r="K233" i="13"/>
  <c r="Y232" i="13"/>
  <c r="X232" i="13"/>
  <c r="M232" i="13"/>
  <c r="K232" i="13"/>
  <c r="X231" i="13"/>
  <c r="K231" i="13"/>
  <c r="X230" i="13"/>
  <c r="K230" i="13"/>
  <c r="X229" i="13"/>
  <c r="M229" i="13"/>
  <c r="K229" i="13"/>
  <c r="X228" i="13"/>
  <c r="K228" i="13"/>
  <c r="X227" i="13"/>
  <c r="K227" i="13"/>
  <c r="X226" i="13"/>
  <c r="K226" i="13"/>
  <c r="X225" i="13"/>
  <c r="K225" i="13"/>
  <c r="X224" i="13"/>
  <c r="K224" i="13"/>
  <c r="X223" i="13"/>
  <c r="K223" i="13"/>
  <c r="X222" i="13"/>
  <c r="M222" i="13"/>
  <c r="K222" i="13"/>
  <c r="X221" i="13"/>
  <c r="K221" i="13"/>
  <c r="X220" i="13"/>
  <c r="K220" i="13"/>
  <c r="X219" i="13"/>
  <c r="M219" i="13"/>
  <c r="K219" i="13"/>
  <c r="X218" i="13"/>
  <c r="K218" i="13"/>
  <c r="X217" i="13"/>
  <c r="K217" i="13"/>
  <c r="X216" i="13"/>
  <c r="K216" i="13"/>
  <c r="X215" i="13"/>
  <c r="K215" i="13"/>
  <c r="X214" i="13"/>
  <c r="K214" i="13"/>
  <c r="X213" i="13"/>
  <c r="K213" i="13"/>
  <c r="X212" i="13"/>
  <c r="M212" i="13"/>
  <c r="K212" i="13"/>
  <c r="X211" i="13"/>
  <c r="K211" i="13"/>
  <c r="X210" i="13"/>
  <c r="K210" i="13"/>
  <c r="X209" i="13"/>
  <c r="M209" i="13"/>
  <c r="K209" i="13"/>
  <c r="X208" i="13"/>
  <c r="K208" i="13"/>
  <c r="X207" i="13"/>
  <c r="K207" i="13"/>
  <c r="X206" i="13"/>
  <c r="K206" i="13"/>
  <c r="X205" i="13"/>
  <c r="K205" i="13"/>
  <c r="X204" i="13"/>
  <c r="K204" i="13"/>
  <c r="X203" i="13"/>
  <c r="K203" i="13"/>
  <c r="X202" i="13"/>
  <c r="M202" i="13"/>
  <c r="K202" i="13"/>
  <c r="X201" i="13"/>
  <c r="K201" i="13"/>
  <c r="X200" i="13"/>
  <c r="K200" i="13"/>
  <c r="X199" i="13"/>
  <c r="U199" i="13"/>
  <c r="K199" i="13"/>
  <c r="H199" i="13"/>
  <c r="M199" i="13" s="1"/>
  <c r="X198" i="13"/>
  <c r="K198" i="13"/>
  <c r="X197" i="13"/>
  <c r="K197" i="13"/>
  <c r="X196" i="13"/>
  <c r="K196" i="13"/>
  <c r="X195" i="13"/>
  <c r="K195" i="13"/>
  <c r="X194" i="13"/>
  <c r="K194" i="13"/>
  <c r="AH192" i="13"/>
  <c r="AG192" i="13"/>
  <c r="AF192" i="13"/>
  <c r="AE192" i="13"/>
  <c r="AD192" i="13"/>
  <c r="AC192" i="13"/>
  <c r="AB192" i="13"/>
  <c r="AA192" i="13"/>
  <c r="X193" i="13"/>
  <c r="K193" i="13"/>
  <c r="X192" i="13"/>
  <c r="M192" i="13"/>
  <c r="K192" i="13"/>
  <c r="X191" i="13"/>
  <c r="K191" i="13"/>
  <c r="X190" i="13"/>
  <c r="K190" i="13"/>
  <c r="X189" i="13"/>
  <c r="M189" i="13"/>
  <c r="K189" i="13"/>
  <c r="X188" i="13"/>
  <c r="K188" i="13"/>
  <c r="X187" i="13"/>
  <c r="K187" i="13"/>
  <c r="X186" i="13"/>
  <c r="K186" i="13"/>
  <c r="X185" i="13"/>
  <c r="K185" i="13"/>
  <c r="X184" i="13"/>
  <c r="K184" i="13"/>
  <c r="X183" i="13"/>
  <c r="K183" i="13"/>
  <c r="X182" i="13"/>
  <c r="M182" i="13"/>
  <c r="K182" i="13"/>
  <c r="X181" i="13"/>
  <c r="K181" i="13"/>
  <c r="X180" i="13"/>
  <c r="K180" i="13"/>
  <c r="X179" i="13"/>
  <c r="M179" i="13"/>
  <c r="K179" i="13"/>
  <c r="X178" i="13"/>
  <c r="K178" i="13"/>
  <c r="X177" i="13"/>
  <c r="K177" i="13"/>
  <c r="X176" i="13"/>
  <c r="K176" i="13"/>
  <c r="X175" i="13"/>
  <c r="K175" i="13"/>
  <c r="X174" i="13"/>
  <c r="K174" i="13"/>
  <c r="X173" i="13"/>
  <c r="K173" i="13"/>
  <c r="X172" i="13"/>
  <c r="M172" i="13"/>
  <c r="K172" i="13"/>
  <c r="X171" i="13"/>
  <c r="K171" i="13"/>
  <c r="X170" i="13"/>
  <c r="K170" i="13"/>
  <c r="X169" i="13"/>
  <c r="M169" i="13"/>
  <c r="K169" i="13"/>
  <c r="X168" i="13"/>
  <c r="K168" i="13"/>
  <c r="X167" i="13"/>
  <c r="K167" i="13"/>
  <c r="X166" i="13"/>
  <c r="K166" i="13"/>
  <c r="X165" i="13"/>
  <c r="K165" i="13"/>
  <c r="X164" i="13"/>
  <c r="K164" i="13"/>
  <c r="X163" i="13"/>
  <c r="K163" i="13"/>
  <c r="X162" i="13"/>
  <c r="M162" i="13"/>
  <c r="K162" i="13"/>
  <c r="X161" i="13"/>
  <c r="K161" i="13"/>
  <c r="X160" i="13"/>
  <c r="K160" i="13"/>
  <c r="X159" i="13"/>
  <c r="M159" i="13"/>
  <c r="K159" i="13"/>
  <c r="X158" i="13"/>
  <c r="K158" i="13"/>
  <c r="X157" i="13"/>
  <c r="K157" i="13"/>
  <c r="X156" i="13"/>
  <c r="K156" i="13"/>
  <c r="X155" i="13"/>
  <c r="K155" i="13"/>
  <c r="X154" i="13"/>
  <c r="K154" i="13"/>
  <c r="X153" i="13"/>
  <c r="K153" i="13"/>
  <c r="X152" i="13"/>
  <c r="M152" i="13"/>
  <c r="K152" i="13"/>
  <c r="X151" i="13"/>
  <c r="K151" i="13"/>
  <c r="X150" i="13"/>
  <c r="K150" i="13"/>
  <c r="X149" i="13"/>
  <c r="M149" i="13"/>
  <c r="K149" i="13"/>
  <c r="X148" i="13"/>
  <c r="K148" i="13"/>
  <c r="X147" i="13"/>
  <c r="K147" i="13"/>
  <c r="X146" i="13"/>
  <c r="K146" i="13"/>
  <c r="X145" i="13"/>
  <c r="K145" i="13"/>
  <c r="X144" i="13"/>
  <c r="K144" i="13"/>
  <c r="X143" i="13"/>
  <c r="K143" i="13"/>
  <c r="X142" i="13"/>
  <c r="M142" i="13"/>
  <c r="K142" i="13"/>
  <c r="X141" i="13"/>
  <c r="K141" i="13"/>
  <c r="X140" i="13"/>
  <c r="K140" i="13"/>
  <c r="X139" i="13"/>
  <c r="M139" i="13"/>
  <c r="K139" i="13"/>
  <c r="X138" i="13"/>
  <c r="K138" i="13"/>
  <c r="X137" i="13"/>
  <c r="K137" i="13"/>
  <c r="X136" i="13"/>
  <c r="K136" i="13"/>
  <c r="X135" i="13"/>
  <c r="K135" i="13"/>
  <c r="X134" i="13"/>
  <c r="K134" i="13"/>
  <c r="X133" i="13"/>
  <c r="M133" i="13"/>
  <c r="K133" i="13"/>
  <c r="X132" i="13"/>
  <c r="M132" i="13"/>
  <c r="K132" i="13"/>
  <c r="X131" i="13"/>
  <c r="K131" i="13"/>
  <c r="X130" i="13"/>
  <c r="K130" i="13"/>
  <c r="X129" i="13"/>
  <c r="M129" i="13"/>
  <c r="K129" i="13"/>
  <c r="X128" i="13"/>
  <c r="K128" i="13"/>
  <c r="X127" i="13"/>
  <c r="K127" i="13"/>
  <c r="X126" i="13"/>
  <c r="K126" i="13"/>
  <c r="X125" i="13"/>
  <c r="K125" i="13"/>
  <c r="X124" i="13"/>
  <c r="K124" i="13"/>
  <c r="X123" i="13"/>
  <c r="K123" i="13"/>
  <c r="X122" i="13"/>
  <c r="M122" i="13"/>
  <c r="K122" i="13"/>
  <c r="X121" i="13"/>
  <c r="K121" i="13"/>
  <c r="X120" i="13"/>
  <c r="K120" i="13"/>
  <c r="X119" i="13"/>
  <c r="M119" i="13"/>
  <c r="K119" i="13"/>
  <c r="X118" i="13"/>
  <c r="K118" i="13"/>
  <c r="X117" i="13"/>
  <c r="K117" i="13"/>
  <c r="X116" i="13"/>
  <c r="K116" i="13"/>
  <c r="X115" i="13"/>
  <c r="K115" i="13"/>
  <c r="X114" i="13"/>
  <c r="K114" i="13"/>
  <c r="X113" i="13"/>
  <c r="K113" i="13"/>
  <c r="X112" i="13"/>
  <c r="M112" i="13"/>
  <c r="K112" i="13"/>
  <c r="X111" i="13"/>
  <c r="K111" i="13"/>
  <c r="X110" i="13"/>
  <c r="K110" i="13"/>
  <c r="X109" i="13"/>
  <c r="M109" i="13"/>
  <c r="K109" i="13"/>
  <c r="X108" i="13"/>
  <c r="K108" i="13"/>
  <c r="X107" i="13"/>
  <c r="K107" i="13"/>
  <c r="X106" i="13"/>
  <c r="K106" i="13"/>
  <c r="X105" i="13"/>
  <c r="K105" i="13"/>
  <c r="X104" i="13"/>
  <c r="K104" i="13"/>
  <c r="X103" i="13"/>
  <c r="K103" i="13"/>
  <c r="X102" i="13"/>
  <c r="M102" i="13"/>
  <c r="K102" i="13"/>
  <c r="X101" i="13"/>
  <c r="K101" i="13"/>
  <c r="X100" i="13"/>
  <c r="K100" i="13"/>
  <c r="X99" i="13"/>
  <c r="M99" i="13"/>
  <c r="K99" i="13"/>
  <c r="X98" i="13"/>
  <c r="K98" i="13"/>
  <c r="X97" i="13"/>
  <c r="K97" i="13"/>
  <c r="X96" i="13"/>
  <c r="K96" i="13"/>
  <c r="X95" i="13"/>
  <c r="K95" i="13"/>
  <c r="X94" i="13"/>
  <c r="K94" i="13"/>
  <c r="X93" i="13"/>
  <c r="K93" i="13"/>
  <c r="X92" i="13"/>
  <c r="M92" i="13"/>
  <c r="K92" i="13"/>
  <c r="X91" i="13"/>
  <c r="K91" i="13"/>
  <c r="X90" i="13"/>
  <c r="K90" i="13"/>
  <c r="X89" i="13"/>
  <c r="M89" i="13"/>
  <c r="K89" i="13"/>
  <c r="X88" i="13"/>
  <c r="K88" i="13"/>
  <c r="X87" i="13"/>
  <c r="K87" i="13"/>
  <c r="X86" i="13"/>
  <c r="K86" i="13"/>
  <c r="X85" i="13"/>
  <c r="K85" i="13"/>
  <c r="X84" i="13"/>
  <c r="K84" i="13"/>
  <c r="X83" i="13"/>
  <c r="K83" i="13"/>
  <c r="X82" i="13"/>
  <c r="M82" i="13"/>
  <c r="K82" i="13"/>
  <c r="X81" i="13"/>
  <c r="K81" i="13"/>
  <c r="X80" i="13"/>
  <c r="K80" i="13"/>
  <c r="X79" i="13"/>
  <c r="M79" i="13"/>
  <c r="K79" i="13"/>
  <c r="X78" i="13"/>
  <c r="K78" i="13"/>
  <c r="X77" i="13"/>
  <c r="K77" i="13"/>
  <c r="X76" i="13"/>
  <c r="K76" i="13"/>
  <c r="X75" i="13"/>
  <c r="K75" i="13"/>
  <c r="X74" i="13"/>
  <c r="K74" i="13"/>
  <c r="X73" i="13"/>
  <c r="K73" i="13"/>
  <c r="X72" i="13"/>
  <c r="M72" i="13"/>
  <c r="K72" i="13"/>
  <c r="X71" i="13"/>
  <c r="K71" i="13"/>
  <c r="X70" i="13"/>
  <c r="K70" i="13"/>
  <c r="X69" i="13"/>
  <c r="M69" i="13"/>
  <c r="K69" i="13"/>
  <c r="X68" i="13"/>
  <c r="K68" i="13"/>
  <c r="X67" i="13"/>
  <c r="K67" i="13"/>
  <c r="X66" i="13"/>
  <c r="K66" i="13"/>
  <c r="X65" i="13"/>
  <c r="K65" i="13"/>
  <c r="X64" i="13"/>
  <c r="K64" i="13"/>
  <c r="X63" i="13"/>
  <c r="K63" i="13"/>
  <c r="X62" i="13"/>
  <c r="M62" i="13"/>
  <c r="K62" i="13"/>
  <c r="X61" i="13"/>
  <c r="K61" i="13"/>
  <c r="X60" i="13"/>
  <c r="K60" i="13"/>
  <c r="X59" i="13"/>
  <c r="M59" i="13"/>
  <c r="K59" i="13"/>
  <c r="X58" i="13"/>
  <c r="K58" i="13"/>
  <c r="X57" i="13"/>
  <c r="K57" i="13"/>
  <c r="X56" i="13"/>
  <c r="K56" i="13"/>
  <c r="X55" i="13"/>
  <c r="K55" i="13"/>
  <c r="X54" i="13"/>
  <c r="K54" i="13"/>
  <c r="X53" i="13"/>
  <c r="K53" i="13"/>
  <c r="X52" i="13"/>
  <c r="M52" i="13"/>
  <c r="K52" i="13"/>
  <c r="X51" i="13"/>
  <c r="K51" i="13"/>
  <c r="X50" i="13"/>
  <c r="K50" i="13"/>
  <c r="X49" i="13"/>
  <c r="M49" i="13"/>
  <c r="K49" i="13"/>
  <c r="X48" i="13"/>
  <c r="K48" i="13"/>
  <c r="X47" i="13"/>
  <c r="K47" i="13"/>
  <c r="X46" i="13"/>
  <c r="K46" i="13"/>
  <c r="X45" i="13"/>
  <c r="K45" i="13"/>
  <c r="X44" i="13"/>
  <c r="K44" i="13"/>
  <c r="X43" i="13"/>
  <c r="K43" i="13"/>
  <c r="X42" i="13"/>
  <c r="M42" i="13"/>
  <c r="K42" i="13"/>
  <c r="X41" i="13"/>
  <c r="K41" i="13"/>
  <c r="X40" i="13"/>
  <c r="K40" i="13"/>
  <c r="X39" i="13"/>
  <c r="M39" i="13"/>
  <c r="K39" i="13"/>
  <c r="X38" i="13"/>
  <c r="K38" i="13"/>
  <c r="X37" i="13"/>
  <c r="K37" i="13"/>
  <c r="X36" i="13"/>
  <c r="K36" i="13"/>
  <c r="X35" i="13"/>
  <c r="K35" i="13"/>
  <c r="X34" i="13"/>
  <c r="K34" i="13"/>
  <c r="X33" i="13"/>
  <c r="K33" i="13"/>
  <c r="X32" i="13"/>
  <c r="M32" i="13"/>
  <c r="K32" i="13"/>
  <c r="X31" i="13"/>
  <c r="K31" i="13"/>
  <c r="X30" i="13"/>
  <c r="K30" i="13"/>
  <c r="X29" i="13"/>
  <c r="M29" i="13"/>
  <c r="K29" i="13"/>
  <c r="X28" i="13"/>
  <c r="K28" i="13"/>
  <c r="X27" i="13"/>
  <c r="K27" i="13"/>
  <c r="X26" i="13"/>
  <c r="K26" i="13"/>
  <c r="X25" i="13"/>
  <c r="K25" i="13"/>
  <c r="X24" i="13"/>
  <c r="K24" i="13"/>
  <c r="X23" i="13"/>
  <c r="K23" i="13"/>
  <c r="X22" i="13"/>
  <c r="M22" i="13"/>
  <c r="K22" i="13"/>
  <c r="X21" i="13"/>
  <c r="K21" i="13"/>
  <c r="X20" i="13"/>
  <c r="N20" i="13"/>
  <c r="N30" i="13" s="1"/>
  <c r="N40" i="13" s="1"/>
  <c r="N50" i="13" s="1"/>
  <c r="N60" i="13" s="1"/>
  <c r="N70" i="13" s="1"/>
  <c r="N80" i="13" s="1"/>
  <c r="N90" i="13" s="1"/>
  <c r="N100" i="13" s="1"/>
  <c r="N110" i="13" s="1"/>
  <c r="N120" i="13" s="1"/>
  <c r="N130" i="13" s="1"/>
  <c r="N140" i="13" s="1"/>
  <c r="N150" i="13" s="1"/>
  <c r="N160" i="13" s="1"/>
  <c r="N170" i="13" s="1"/>
  <c r="N180" i="13" s="1"/>
  <c r="N190" i="13" s="1"/>
  <c r="N200" i="13" s="1"/>
  <c r="N210" i="13" s="1"/>
  <c r="N220" i="13" s="1"/>
  <c r="N230" i="13" s="1"/>
  <c r="N240" i="13" s="1"/>
  <c r="N250" i="13" s="1"/>
  <c r="N260" i="13" s="1"/>
  <c r="N270" i="13" s="1"/>
  <c r="N280" i="13" s="1"/>
  <c r="N290" i="13" s="1"/>
  <c r="N300" i="13" s="1"/>
  <c r="N310" i="13" s="1"/>
  <c r="N320" i="13" s="1"/>
  <c r="N330" i="13" s="1"/>
  <c r="N340" i="13" s="1"/>
  <c r="N350" i="13" s="1"/>
  <c r="N360" i="13" s="1"/>
  <c r="N370" i="13" s="1"/>
  <c r="N380" i="13" s="1"/>
  <c r="N390" i="13" s="1"/>
  <c r="N400" i="13" s="1"/>
  <c r="N410" i="13" s="1"/>
  <c r="N420" i="13" s="1"/>
  <c r="N430" i="13" s="1"/>
  <c r="N440" i="13" s="1"/>
  <c r="N450" i="13" s="1"/>
  <c r="N460" i="13" s="1"/>
  <c r="N470" i="13" s="1"/>
  <c r="N480" i="13" s="1"/>
  <c r="N490" i="13" s="1"/>
  <c r="K20" i="13"/>
  <c r="A20" i="13"/>
  <c r="A30" i="13" s="1"/>
  <c r="A40" i="13" s="1"/>
  <c r="A50" i="13" s="1"/>
  <c r="A60" i="13" s="1"/>
  <c r="A70" i="13" s="1"/>
  <c r="A80" i="13" s="1"/>
  <c r="A90" i="13" s="1"/>
  <c r="A100" i="13" s="1"/>
  <c r="A110" i="13" s="1"/>
  <c r="A120" i="13" s="1"/>
  <c r="A130" i="13" s="1"/>
  <c r="A140" i="13" s="1"/>
  <c r="A150" i="13" s="1"/>
  <c r="A160" i="13" s="1"/>
  <c r="A170" i="13" s="1"/>
  <c r="A180" i="13" s="1"/>
  <c r="A190" i="13" s="1"/>
  <c r="A200" i="13" s="1"/>
  <c r="A210" i="13" s="1"/>
  <c r="A220" i="13" s="1"/>
  <c r="A230" i="13" s="1"/>
  <c r="A240" i="13" s="1"/>
  <c r="A250" i="13" s="1"/>
  <c r="A260" i="13" s="1"/>
  <c r="A270" i="13" s="1"/>
  <c r="A280" i="13" s="1"/>
  <c r="A290" i="13" s="1"/>
  <c r="A300" i="13" s="1"/>
  <c r="A310" i="13" s="1"/>
  <c r="A320" i="13" s="1"/>
  <c r="A330" i="13" s="1"/>
  <c r="A340" i="13" s="1"/>
  <c r="A350" i="13" s="1"/>
  <c r="A360" i="13" s="1"/>
  <c r="A370" i="13" s="1"/>
  <c r="A380" i="13" s="1"/>
  <c r="A390" i="13" s="1"/>
  <c r="A400" i="13" s="1"/>
  <c r="A410" i="13" s="1"/>
  <c r="A420" i="13" s="1"/>
  <c r="A430" i="13" s="1"/>
  <c r="A440" i="13" s="1"/>
  <c r="A450" i="13" s="1"/>
  <c r="A460" i="13" s="1"/>
  <c r="A470" i="13" s="1"/>
  <c r="A480" i="13" s="1"/>
  <c r="A490" i="13" s="1"/>
  <c r="X19" i="13"/>
  <c r="U19" i="13"/>
  <c r="K19" i="13"/>
  <c r="H19" i="13"/>
  <c r="M19" i="13" s="1"/>
  <c r="X18" i="13"/>
  <c r="K18" i="13"/>
  <c r="X17" i="13"/>
  <c r="K17" i="13"/>
  <c r="X16" i="13"/>
  <c r="K16" i="13"/>
  <c r="X15" i="13"/>
  <c r="K15" i="13"/>
  <c r="X14" i="13"/>
  <c r="K14" i="13"/>
  <c r="X13" i="13"/>
  <c r="K13" i="13"/>
  <c r="X12" i="13"/>
  <c r="M12" i="13"/>
  <c r="K12" i="13"/>
  <c r="X11" i="13"/>
  <c r="K11" i="13"/>
  <c r="X10" i="13"/>
  <c r="K10" i="13"/>
  <c r="AI101" i="9" l="1"/>
  <c r="AJ101" i="9"/>
  <c r="AG101" i="9"/>
  <c r="AH101" i="9"/>
  <c r="AK101" i="9"/>
  <c r="AD101" i="9"/>
  <c r="Q12" i="14"/>
  <c r="AE101" i="9"/>
  <c r="AF101" i="9"/>
  <c r="Q11" i="14"/>
  <c r="Q13" i="14"/>
  <c r="M63" i="14"/>
  <c r="M64" i="14" s="1"/>
  <c r="M65" i="14" s="1"/>
  <c r="Q36" i="14"/>
  <c r="Q40" i="14"/>
  <c r="Q44" i="14"/>
  <c r="Q48" i="14"/>
  <c r="Q52" i="14"/>
  <c r="AI192" i="13"/>
  <c r="Z10" i="14"/>
  <c r="Q23" i="14"/>
  <c r="Q31" i="14"/>
  <c r="Q35" i="14"/>
  <c r="Q39" i="14"/>
  <c r="Q43" i="14"/>
  <c r="Q47" i="14"/>
  <c r="Q51" i="14"/>
  <c r="Q55" i="14"/>
  <c r="Q20" i="14"/>
  <c r="Q24" i="14"/>
  <c r="Q56" i="14"/>
  <c r="Q14" i="14"/>
  <c r="Q21" i="14"/>
  <c r="V101" i="9"/>
  <c r="Z101" i="9"/>
  <c r="Y101" i="9"/>
  <c r="AA101" i="9"/>
  <c r="AB101" i="9"/>
  <c r="AC101" i="9"/>
  <c r="W101" i="9"/>
  <c r="X101" i="9"/>
  <c r="Q22" i="14"/>
  <c r="Q25" i="14"/>
  <c r="Q41" i="14"/>
  <c r="Q16" i="14"/>
  <c r="Q45" i="14"/>
  <c r="Q19" i="14"/>
  <c r="Q26" i="14"/>
  <c r="Q34" i="14"/>
  <c r="Q38" i="14"/>
  <c r="Q42" i="14"/>
  <c r="Q46" i="14"/>
  <c r="Q50" i="14"/>
  <c r="Q54" i="14"/>
  <c r="Q58" i="14"/>
  <c r="Q37" i="14"/>
  <c r="Q28" i="14"/>
  <c r="Q49" i="14"/>
  <c r="Q53" i="14"/>
  <c r="Q57" i="14"/>
  <c r="E10" i="14"/>
  <c r="E6" i="14" s="1"/>
  <c r="Q10" i="14"/>
  <c r="I10" i="14" s="1"/>
  <c r="I6" i="14" s="1"/>
  <c r="F10" i="14"/>
  <c r="Q30" i="14"/>
  <c r="G10" i="14"/>
  <c r="G6" i="14" s="1"/>
  <c r="F3" i="14"/>
  <c r="U10" i="14"/>
  <c r="R10" i="14" s="1"/>
  <c r="J10" i="14" s="1"/>
  <c r="J6" i="14" s="1"/>
  <c r="Q29" i="14"/>
  <c r="Q15" i="14"/>
  <c r="Q17" i="14"/>
  <c r="Q18" i="14"/>
  <c r="Q27" i="14"/>
  <c r="Q33" i="14"/>
  <c r="Q32" i="14"/>
  <c r="Y242" i="13"/>
  <c r="G11" i="14" l="1"/>
  <c r="E11" i="14"/>
  <c r="D11" i="14"/>
  <c r="C11" i="14"/>
  <c r="F11" i="14"/>
  <c r="T11" i="14"/>
  <c r="H11" i="14"/>
  <c r="I11" i="14"/>
  <c r="F12" i="14" l="1"/>
  <c r="H12" i="14"/>
  <c r="I12" i="14"/>
  <c r="G12" i="14"/>
  <c r="E12" i="14"/>
  <c r="D12" i="14"/>
  <c r="C12" i="14"/>
  <c r="T12" i="14"/>
  <c r="Z11" i="14"/>
  <c r="U11" i="14"/>
  <c r="R11" i="14" s="1"/>
  <c r="J11" i="14" s="1"/>
  <c r="E13" i="14" l="1"/>
  <c r="D13" i="14"/>
  <c r="G13" i="14"/>
  <c r="H13" i="14"/>
  <c r="F13" i="14"/>
  <c r="T13" i="14"/>
  <c r="C13" i="14"/>
  <c r="I13" i="14"/>
  <c r="Z12" i="14"/>
  <c r="U12" i="14"/>
  <c r="R12" i="14" s="1"/>
  <c r="J12" i="14" s="1"/>
  <c r="C14" i="14" l="1"/>
  <c r="E14" i="14"/>
  <c r="F14" i="14"/>
  <c r="D14" i="14"/>
  <c r="I14" i="14"/>
  <c r="H14" i="14"/>
  <c r="G14" i="14"/>
  <c r="T14" i="14"/>
  <c r="U13" i="14"/>
  <c r="R13" i="14" s="1"/>
  <c r="J13" i="14" s="1"/>
  <c r="Z13" i="14"/>
  <c r="Z14" i="14" l="1"/>
  <c r="U14" i="14"/>
  <c r="R14" i="14" s="1"/>
  <c r="J14" i="14" s="1"/>
  <c r="H15" i="14"/>
  <c r="D15" i="14"/>
  <c r="C15" i="14"/>
  <c r="F15" i="14"/>
  <c r="G15" i="14"/>
  <c r="E15" i="14"/>
  <c r="T15" i="14"/>
  <c r="I15" i="14"/>
  <c r="H16" i="14" l="1"/>
  <c r="G16" i="14"/>
  <c r="D16" i="14"/>
  <c r="F16" i="14"/>
  <c r="C16" i="14"/>
  <c r="E16" i="14"/>
  <c r="I16" i="14"/>
  <c r="T16" i="14"/>
  <c r="Z15" i="14"/>
  <c r="U15" i="14"/>
  <c r="R15" i="14" s="1"/>
  <c r="J15" i="14" s="1"/>
  <c r="H17" i="14" l="1"/>
  <c r="G17" i="14"/>
  <c r="D17" i="14"/>
  <c r="F17" i="14"/>
  <c r="E17" i="14"/>
  <c r="C17" i="14"/>
  <c r="T17" i="14"/>
  <c r="I17" i="14"/>
  <c r="Z16" i="14"/>
  <c r="U16" i="14"/>
  <c r="R16" i="14" s="1"/>
  <c r="J16" i="14" s="1"/>
  <c r="Z17" i="14" l="1"/>
  <c r="U17" i="14"/>
  <c r="R17" i="14" s="1"/>
  <c r="J17" i="14" s="1"/>
  <c r="G18" i="14"/>
  <c r="F18" i="14"/>
  <c r="E18" i="14"/>
  <c r="D18" i="14"/>
  <c r="H18" i="14"/>
  <c r="C18" i="14"/>
  <c r="T18" i="14"/>
  <c r="I18" i="14"/>
  <c r="G19" i="14" l="1"/>
  <c r="F19" i="14"/>
  <c r="E19" i="14"/>
  <c r="D19" i="14"/>
  <c r="H19" i="14"/>
  <c r="C19" i="14"/>
  <c r="T19" i="14"/>
  <c r="I19" i="14"/>
  <c r="U18" i="14"/>
  <c r="R18" i="14" s="1"/>
  <c r="J18" i="14" s="1"/>
  <c r="Z18" i="14"/>
  <c r="H20" i="14" l="1"/>
  <c r="G20" i="14"/>
  <c r="F20" i="14"/>
  <c r="E20" i="14"/>
  <c r="C20" i="14"/>
  <c r="D20" i="14"/>
  <c r="T20" i="14"/>
  <c r="I20" i="14"/>
  <c r="U19" i="14"/>
  <c r="R19" i="14" s="1"/>
  <c r="J19" i="14" s="1"/>
  <c r="Z19" i="14"/>
  <c r="H21" i="14" l="1"/>
  <c r="G21" i="14"/>
  <c r="F21" i="14"/>
  <c r="E21" i="14"/>
  <c r="C21" i="14"/>
  <c r="D21" i="14"/>
  <c r="I21" i="14"/>
  <c r="T21" i="14"/>
  <c r="U20" i="14"/>
  <c r="R20" i="14" s="1"/>
  <c r="J20" i="14" s="1"/>
  <c r="Z20" i="14"/>
  <c r="H22" i="14" l="1"/>
  <c r="G22" i="14"/>
  <c r="F22" i="14"/>
  <c r="D22" i="14"/>
  <c r="C22" i="14"/>
  <c r="E22" i="14"/>
  <c r="I22" i="14"/>
  <c r="T22" i="14"/>
  <c r="U21" i="14"/>
  <c r="R21" i="14" s="1"/>
  <c r="J21" i="14" s="1"/>
  <c r="Z21" i="14"/>
  <c r="H23" i="14" l="1"/>
  <c r="G23" i="14"/>
  <c r="F23" i="14"/>
  <c r="D23" i="14"/>
  <c r="C23" i="14"/>
  <c r="T23" i="14"/>
  <c r="E23" i="14"/>
  <c r="I23" i="14"/>
  <c r="Z22" i="14"/>
  <c r="U22" i="14"/>
  <c r="R22" i="14" s="1"/>
  <c r="J22" i="14" s="1"/>
  <c r="Z23" i="14" l="1"/>
  <c r="U23" i="14"/>
  <c r="R23" i="14" s="1"/>
  <c r="J23" i="14" s="1"/>
  <c r="H24" i="14"/>
  <c r="G24" i="14"/>
  <c r="F24" i="14"/>
  <c r="D24" i="14"/>
  <c r="C24" i="14"/>
  <c r="E24" i="14"/>
  <c r="T24" i="14"/>
  <c r="I24" i="14"/>
  <c r="Z24" i="14" l="1"/>
  <c r="U24" i="14"/>
  <c r="R24" i="14" s="1"/>
  <c r="J24" i="14" s="1"/>
  <c r="H25" i="14"/>
  <c r="G25" i="14"/>
  <c r="F25" i="14"/>
  <c r="E25" i="14"/>
  <c r="D25" i="14"/>
  <c r="C25" i="14"/>
  <c r="I25" i="14"/>
  <c r="T25" i="14"/>
  <c r="Z25" i="14" l="1"/>
  <c r="U25" i="14"/>
  <c r="R25" i="14" s="1"/>
  <c r="J25" i="14" s="1"/>
  <c r="H26" i="14"/>
  <c r="G26" i="14"/>
  <c r="F26" i="14"/>
  <c r="E26" i="14"/>
  <c r="D26" i="14"/>
  <c r="C26" i="14"/>
  <c r="T26" i="14"/>
  <c r="I26" i="14"/>
  <c r="H27" i="14" l="1"/>
  <c r="G27" i="14"/>
  <c r="F27" i="14"/>
  <c r="E27" i="14"/>
  <c r="D27" i="14"/>
  <c r="C27" i="14"/>
  <c r="T27" i="14"/>
  <c r="I27" i="14"/>
  <c r="Z26" i="14"/>
  <c r="U26" i="14"/>
  <c r="R26" i="14" s="1"/>
  <c r="J26" i="14" s="1"/>
  <c r="Z27" i="14" l="1"/>
  <c r="U27" i="14"/>
  <c r="R27" i="14" s="1"/>
  <c r="J27" i="14" s="1"/>
  <c r="H28" i="14"/>
  <c r="G28" i="14"/>
  <c r="F28" i="14"/>
  <c r="E28" i="14"/>
  <c r="D28" i="14"/>
  <c r="C28" i="14"/>
  <c r="I28" i="14"/>
  <c r="T28" i="14"/>
  <c r="Z28" i="14" l="1"/>
  <c r="V28" i="14"/>
  <c r="U28" i="14"/>
  <c r="R28" i="14" s="1"/>
  <c r="J28" i="14" s="1"/>
  <c r="H29" i="14"/>
  <c r="G29" i="14"/>
  <c r="F29" i="14"/>
  <c r="E29" i="14"/>
  <c r="D29" i="14"/>
  <c r="C29" i="14"/>
  <c r="T29" i="14"/>
  <c r="I29" i="14"/>
  <c r="Z29" i="14" l="1"/>
  <c r="U29" i="14"/>
  <c r="R29" i="14" s="1"/>
  <c r="J29" i="14" s="1"/>
  <c r="H30" i="14"/>
  <c r="G30" i="14"/>
  <c r="F30" i="14"/>
  <c r="E30" i="14"/>
  <c r="D30" i="14"/>
  <c r="C30" i="14"/>
  <c r="T30" i="14"/>
  <c r="I30" i="14"/>
  <c r="D31" i="14" l="1"/>
  <c r="H31" i="14"/>
  <c r="G31" i="14"/>
  <c r="F31" i="14"/>
  <c r="E31" i="14"/>
  <c r="C31" i="14"/>
  <c r="I31" i="14"/>
  <c r="T31" i="14"/>
  <c r="Z30" i="14"/>
  <c r="U30" i="14"/>
  <c r="R30" i="14" s="1"/>
  <c r="J30" i="14" s="1"/>
  <c r="H32" i="14" l="1"/>
  <c r="F32" i="14"/>
  <c r="E32" i="14"/>
  <c r="D32" i="14"/>
  <c r="G32" i="14"/>
  <c r="C32" i="14"/>
  <c r="T32" i="14"/>
  <c r="I32" i="14"/>
  <c r="Z31" i="14"/>
  <c r="U31" i="14"/>
  <c r="R31" i="14" s="1"/>
  <c r="J31" i="14" s="1"/>
  <c r="U32" i="14" l="1"/>
  <c r="R32" i="14" s="1"/>
  <c r="J32" i="14" s="1"/>
  <c r="Z32" i="14"/>
  <c r="H33" i="14"/>
  <c r="F33" i="14"/>
  <c r="E33" i="14"/>
  <c r="D33" i="14"/>
  <c r="C33" i="14"/>
  <c r="T33" i="14"/>
  <c r="G33" i="14"/>
  <c r="I33" i="14"/>
  <c r="G34" i="14" l="1"/>
  <c r="F34" i="14"/>
  <c r="E34" i="14"/>
  <c r="C34" i="14"/>
  <c r="D34" i="14"/>
  <c r="H34" i="14"/>
  <c r="I34" i="14"/>
  <c r="T34" i="14"/>
  <c r="U33" i="14"/>
  <c r="R33" i="14" s="1"/>
  <c r="J33" i="14" s="1"/>
  <c r="Z33" i="14"/>
  <c r="G35" i="14" l="1"/>
  <c r="F35" i="14"/>
  <c r="E35" i="14"/>
  <c r="C35" i="14"/>
  <c r="D35" i="14"/>
  <c r="H35" i="14"/>
  <c r="I35" i="14"/>
  <c r="T35" i="14"/>
  <c r="Z34" i="14"/>
  <c r="U34" i="14"/>
  <c r="R34" i="14" s="1"/>
  <c r="J34" i="14" s="1"/>
  <c r="G36" i="14" l="1"/>
  <c r="F36" i="14"/>
  <c r="E36" i="14"/>
  <c r="C36" i="14"/>
  <c r="H36" i="14"/>
  <c r="D36" i="14"/>
  <c r="I36" i="14"/>
  <c r="T36" i="14"/>
  <c r="Z35" i="14"/>
  <c r="U35" i="14"/>
  <c r="R35" i="14" s="1"/>
  <c r="J35" i="14" s="1"/>
  <c r="H37" i="14" l="1"/>
  <c r="G37" i="14"/>
  <c r="F37" i="14"/>
  <c r="E37" i="14"/>
  <c r="C37" i="14"/>
  <c r="D37" i="14"/>
  <c r="I37" i="14"/>
  <c r="T37" i="14"/>
  <c r="Z36" i="14"/>
  <c r="U36" i="14"/>
  <c r="R36" i="14" s="1"/>
  <c r="J36" i="14" s="1"/>
  <c r="H38" i="14" l="1"/>
  <c r="G38" i="14"/>
  <c r="F38" i="14"/>
  <c r="E38" i="14"/>
  <c r="C38" i="14"/>
  <c r="I38" i="14"/>
  <c r="T38" i="14"/>
  <c r="D38" i="14"/>
  <c r="Z37" i="14"/>
  <c r="U37" i="14"/>
  <c r="R37" i="14" s="1"/>
  <c r="J37" i="14" s="1"/>
  <c r="H39" i="14" l="1"/>
  <c r="G39" i="14"/>
  <c r="F39" i="14"/>
  <c r="E39" i="14"/>
  <c r="C39" i="14"/>
  <c r="D39" i="14"/>
  <c r="I39" i="14"/>
  <c r="T39" i="14"/>
  <c r="Z38" i="14"/>
  <c r="U38" i="14"/>
  <c r="R38" i="14" s="1"/>
  <c r="J38" i="14" s="1"/>
  <c r="H40" i="14" l="1"/>
  <c r="G40" i="14"/>
  <c r="F40" i="14"/>
  <c r="E40" i="14"/>
  <c r="C40" i="14"/>
  <c r="D40" i="14"/>
  <c r="T40" i="14"/>
  <c r="I40" i="14"/>
  <c r="Z39" i="14"/>
  <c r="U39" i="14"/>
  <c r="R39" i="14" s="1"/>
  <c r="J39" i="14" s="1"/>
  <c r="Z40" i="14" l="1"/>
  <c r="U40" i="14"/>
  <c r="R40" i="14" s="1"/>
  <c r="J40" i="14" s="1"/>
  <c r="H41" i="14"/>
  <c r="G41" i="14"/>
  <c r="F41" i="14"/>
  <c r="E41" i="14"/>
  <c r="C41" i="14"/>
  <c r="D41" i="14"/>
  <c r="T41" i="14"/>
  <c r="I41" i="14"/>
  <c r="H42" i="14" l="1"/>
  <c r="G42" i="14"/>
  <c r="F42" i="14"/>
  <c r="E42" i="14"/>
  <c r="C42" i="14"/>
  <c r="I42" i="14"/>
  <c r="T42" i="14"/>
  <c r="D42" i="14"/>
  <c r="Z41" i="14"/>
  <c r="U41" i="14"/>
  <c r="R41" i="14" s="1"/>
  <c r="J41" i="14" s="1"/>
  <c r="Z42" i="14" l="1"/>
  <c r="U42" i="14"/>
  <c r="R42" i="14" s="1"/>
  <c r="J42" i="14" s="1"/>
  <c r="H43" i="14"/>
  <c r="G43" i="14"/>
  <c r="F43" i="14"/>
  <c r="E43" i="14"/>
  <c r="C43" i="14"/>
  <c r="D43" i="14"/>
  <c r="T43" i="14"/>
  <c r="I43" i="14"/>
  <c r="H44" i="14" l="1"/>
  <c r="G44" i="14"/>
  <c r="F44" i="14"/>
  <c r="E44" i="14"/>
  <c r="C44" i="14"/>
  <c r="D44" i="14"/>
  <c r="I44" i="14"/>
  <c r="T44" i="14"/>
  <c r="Z43" i="14"/>
  <c r="U43" i="14"/>
  <c r="R43" i="14" s="1"/>
  <c r="J43" i="14" s="1"/>
  <c r="H45" i="14" l="1"/>
  <c r="G45" i="14"/>
  <c r="F45" i="14"/>
  <c r="E45" i="14"/>
  <c r="C45" i="14"/>
  <c r="D45" i="14"/>
  <c r="T45" i="14"/>
  <c r="I45" i="14"/>
  <c r="Z44" i="14"/>
  <c r="U44" i="14"/>
  <c r="R44" i="14" s="1"/>
  <c r="J44" i="14" s="1"/>
  <c r="Z45" i="14" l="1"/>
  <c r="U45" i="14"/>
  <c r="R45" i="14" s="1"/>
  <c r="J45" i="14" s="1"/>
  <c r="H46" i="14"/>
  <c r="G46" i="14"/>
  <c r="F46" i="14"/>
  <c r="E46" i="14"/>
  <c r="C46" i="14"/>
  <c r="D46" i="14"/>
  <c r="T46" i="14"/>
  <c r="I46" i="14"/>
  <c r="H47" i="14" l="1"/>
  <c r="G47" i="14"/>
  <c r="F47" i="14"/>
  <c r="E47" i="14"/>
  <c r="C47" i="14"/>
  <c r="D47" i="14"/>
  <c r="I47" i="14"/>
  <c r="T47" i="14"/>
  <c r="Z46" i="14"/>
  <c r="U46" i="14"/>
  <c r="R46" i="14" s="1"/>
  <c r="J46" i="14" s="1"/>
  <c r="H48" i="14" l="1"/>
  <c r="G48" i="14"/>
  <c r="F48" i="14"/>
  <c r="E48" i="14"/>
  <c r="C48" i="14"/>
  <c r="T48" i="14"/>
  <c r="D48" i="14"/>
  <c r="I48" i="14"/>
  <c r="Z47" i="14"/>
  <c r="U47" i="14"/>
  <c r="R47" i="14" s="1"/>
  <c r="J47" i="14" s="1"/>
  <c r="Z48" i="14" l="1"/>
  <c r="U48" i="14"/>
  <c r="R48" i="14" s="1"/>
  <c r="J48" i="14" s="1"/>
  <c r="H49" i="14"/>
  <c r="G49" i="14"/>
  <c r="F49" i="14"/>
  <c r="E49" i="14"/>
  <c r="C49" i="14"/>
  <c r="D49" i="14"/>
  <c r="I49" i="14"/>
  <c r="T49" i="14"/>
  <c r="Z49" i="14" l="1"/>
  <c r="U49" i="14"/>
  <c r="R49" i="14" s="1"/>
  <c r="J49" i="14" s="1"/>
  <c r="H50" i="14"/>
  <c r="G50" i="14"/>
  <c r="F50" i="14"/>
  <c r="E50" i="14"/>
  <c r="C50" i="14"/>
  <c r="D50" i="14"/>
  <c r="I50" i="14"/>
  <c r="T50" i="14"/>
  <c r="H51" i="14" l="1"/>
  <c r="G51" i="14"/>
  <c r="F51" i="14"/>
  <c r="E51" i="14"/>
  <c r="C51" i="14"/>
  <c r="D51" i="14"/>
  <c r="T51" i="14"/>
  <c r="I51" i="14"/>
  <c r="Z50" i="14"/>
  <c r="U50" i="14"/>
  <c r="R50" i="14" s="1"/>
  <c r="J50" i="14" s="1"/>
  <c r="Z51" i="14" l="1"/>
  <c r="U51" i="14"/>
  <c r="R51" i="14" s="1"/>
  <c r="J51" i="14" s="1"/>
  <c r="H52" i="14"/>
  <c r="G52" i="14"/>
  <c r="F52" i="14"/>
  <c r="E52" i="14"/>
  <c r="C52" i="14"/>
  <c r="D52" i="14"/>
  <c r="I52" i="14"/>
  <c r="T52" i="14"/>
  <c r="H53" i="14" l="1"/>
  <c r="G53" i="14"/>
  <c r="F53" i="14"/>
  <c r="E53" i="14"/>
  <c r="C53" i="14"/>
  <c r="D53" i="14"/>
  <c r="I53" i="14"/>
  <c r="T53" i="14"/>
  <c r="Z52" i="14"/>
  <c r="U52" i="14"/>
  <c r="R52" i="14" s="1"/>
  <c r="J52" i="14" s="1"/>
  <c r="H54" i="14" l="1"/>
  <c r="G54" i="14"/>
  <c r="F54" i="14"/>
  <c r="E54" i="14"/>
  <c r="C54" i="14"/>
  <c r="D54" i="14"/>
  <c r="I54" i="14"/>
  <c r="T54" i="14"/>
  <c r="Z53" i="14"/>
  <c r="U53" i="14"/>
  <c r="R53" i="14" s="1"/>
  <c r="J53" i="14" s="1"/>
  <c r="H55" i="14" l="1"/>
  <c r="G55" i="14"/>
  <c r="F55" i="14"/>
  <c r="E55" i="14"/>
  <c r="C55" i="14"/>
  <c r="D55" i="14"/>
  <c r="I55" i="14"/>
  <c r="T55" i="14"/>
  <c r="Z54" i="14"/>
  <c r="U54" i="14"/>
  <c r="R54" i="14" s="1"/>
  <c r="J54" i="14" s="1"/>
  <c r="H56" i="14" l="1"/>
  <c r="G56" i="14"/>
  <c r="F56" i="14"/>
  <c r="E56" i="14"/>
  <c r="C56" i="14"/>
  <c r="D56" i="14"/>
  <c r="T56" i="14"/>
  <c r="I56" i="14"/>
  <c r="Z55" i="14"/>
  <c r="U55" i="14"/>
  <c r="R55" i="14" s="1"/>
  <c r="J55" i="14" s="1"/>
  <c r="H57" i="14" l="1"/>
  <c r="G57" i="14"/>
  <c r="F57" i="14"/>
  <c r="E57" i="14"/>
  <c r="C57" i="14"/>
  <c r="D57" i="14"/>
  <c r="T57" i="14"/>
  <c r="I57" i="14"/>
  <c r="Z56" i="14"/>
  <c r="U56" i="14"/>
  <c r="R56" i="14" s="1"/>
  <c r="J56" i="14" s="1"/>
  <c r="Z57" i="14" l="1"/>
  <c r="U57" i="14"/>
  <c r="R57" i="14" s="1"/>
  <c r="J57" i="14" s="1"/>
  <c r="H58" i="14"/>
  <c r="G58" i="14"/>
  <c r="F58" i="14"/>
  <c r="E58" i="14"/>
  <c r="C58" i="14"/>
  <c r="I58" i="14"/>
  <c r="T58" i="14"/>
  <c r="D58" i="14"/>
  <c r="Z58" i="14" l="1"/>
  <c r="U58" i="14"/>
  <c r="R58" i="14" s="1"/>
  <c r="J58" i="14" s="1"/>
  <c r="D32" i="5" l="1"/>
  <c r="D20" i="5"/>
  <c r="D34" i="5"/>
  <c r="D33" i="5" l="1"/>
  <c r="AU98" i="9" l="1"/>
  <c r="BC98" i="9" s="1"/>
  <c r="AU97" i="9"/>
  <c r="BC97" i="9" s="1"/>
  <c r="AU96" i="9"/>
  <c r="BC96" i="9" s="1"/>
  <c r="AU95" i="9"/>
  <c r="BC95" i="9" s="1"/>
  <c r="AU94" i="9"/>
  <c r="BC94" i="9" s="1"/>
  <c r="AU93" i="9"/>
  <c r="BC93" i="9" s="1"/>
  <c r="AU90" i="9"/>
  <c r="BC90" i="9" s="1"/>
  <c r="AU89" i="9"/>
  <c r="BC89" i="9" s="1"/>
  <c r="AU88" i="9"/>
  <c r="BC88" i="9" s="1"/>
  <c r="AU87" i="9"/>
  <c r="BC87" i="9" s="1"/>
  <c r="AU86" i="9"/>
  <c r="BC86" i="9" s="1"/>
  <c r="AU85" i="9"/>
  <c r="BC85" i="9" s="1"/>
  <c r="AU82" i="9"/>
  <c r="BC82" i="9" s="1"/>
  <c r="AU81" i="9"/>
  <c r="BC81" i="9" s="1"/>
  <c r="AU78" i="9"/>
  <c r="BC78" i="9" s="1"/>
  <c r="AU77" i="9"/>
  <c r="BC77" i="9" s="1"/>
  <c r="AU76" i="9"/>
  <c r="BC76" i="9" s="1"/>
  <c r="AU75" i="9"/>
  <c r="BC75" i="9" s="1"/>
  <c r="AU72" i="9"/>
  <c r="BC72" i="9" s="1"/>
  <c r="AU71" i="9"/>
  <c r="BC71" i="9" s="1"/>
  <c r="AU70" i="9"/>
  <c r="BC70" i="9" s="1"/>
  <c r="AU69" i="9"/>
  <c r="BC69" i="9" s="1"/>
  <c r="AU68" i="9"/>
  <c r="BC68" i="9" s="1"/>
  <c r="AU67" i="9"/>
  <c r="BC67" i="9" s="1"/>
  <c r="AU66" i="9"/>
  <c r="BC66" i="9" s="1"/>
  <c r="AU65" i="9"/>
  <c r="BC65" i="9" s="1"/>
  <c r="AU62" i="9"/>
  <c r="BC62" i="9" s="1"/>
  <c r="AU61" i="9"/>
  <c r="BC61" i="9" s="1"/>
  <c r="AU58" i="9"/>
  <c r="BC58" i="9" s="1"/>
  <c r="AU57" i="9"/>
  <c r="BC57" i="9" s="1"/>
  <c r="AU54" i="9"/>
  <c r="BC54" i="9" s="1"/>
  <c r="AU53" i="9"/>
  <c r="BC53" i="9" s="1"/>
  <c r="AU50" i="9"/>
  <c r="BC50" i="9" s="1"/>
  <c r="AU49" i="9"/>
  <c r="BC49" i="9" s="1"/>
  <c r="AU46" i="9"/>
  <c r="BC46" i="9" s="1"/>
  <c r="AU45" i="9"/>
  <c r="BC45" i="9" s="1"/>
  <c r="AU42" i="9"/>
  <c r="BC42" i="9" s="1"/>
  <c r="AU41" i="9"/>
  <c r="BC41" i="9" s="1"/>
  <c r="AU38" i="9"/>
  <c r="BC38" i="9" s="1"/>
  <c r="AU37" i="9"/>
  <c r="BC37" i="9" s="1"/>
  <c r="AU34" i="9"/>
  <c r="BC34" i="9" s="1"/>
  <c r="AU33" i="9"/>
  <c r="BC33" i="9" s="1"/>
  <c r="AU31" i="9"/>
  <c r="BC31" i="9" s="1"/>
  <c r="AU30" i="9"/>
  <c r="BC30" i="9" s="1"/>
  <c r="AU27" i="9"/>
  <c r="BC27" i="9" s="1"/>
  <c r="AU26" i="9"/>
  <c r="BC26" i="9" s="1"/>
  <c r="AU23" i="9"/>
  <c r="BC23" i="9" s="1"/>
  <c r="AU22" i="9"/>
  <c r="BC22" i="9" s="1"/>
  <c r="AU19" i="9"/>
  <c r="BC19" i="9" s="1"/>
  <c r="AU18" i="9"/>
  <c r="BC18" i="9" s="1"/>
  <c r="AU15" i="9"/>
  <c r="BC15" i="9" s="1"/>
  <c r="AU14" i="9"/>
  <c r="BC14" i="9" s="1"/>
  <c r="AU11" i="9"/>
  <c r="BC11" i="9" s="1"/>
  <c r="AU10" i="9"/>
  <c r="BC10" i="9" s="1"/>
  <c r="AU8" i="9"/>
  <c r="BC8" i="9" s="1"/>
  <c r="AU7" i="9"/>
  <c r="BC7" i="9" s="1"/>
  <c r="AS100" i="9"/>
  <c r="BA100" i="9" s="1"/>
  <c r="BI100" i="9" s="1"/>
  <c r="AR100" i="9"/>
  <c r="AZ100" i="9" s="1"/>
  <c r="BH100" i="9" s="1"/>
  <c r="AQ100" i="9"/>
  <c r="AY100" i="9" s="1"/>
  <c r="BG100" i="9" s="1"/>
  <c r="AP100" i="9"/>
  <c r="AX100" i="9" s="1"/>
  <c r="BF100" i="9" s="1"/>
  <c r="AO100" i="9"/>
  <c r="AW100" i="9" s="1"/>
  <c r="BE100" i="9" s="1"/>
  <c r="AM100" i="9"/>
  <c r="AL100" i="9"/>
  <c r="AT100" i="9" s="1"/>
  <c r="BB100" i="9" s="1"/>
  <c r="AS92" i="9"/>
  <c r="BA92" i="9" s="1"/>
  <c r="BI92" i="9" s="1"/>
  <c r="AR92" i="9"/>
  <c r="AZ92" i="9" s="1"/>
  <c r="BH92" i="9" s="1"/>
  <c r="AQ92" i="9"/>
  <c r="AY92" i="9" s="1"/>
  <c r="BG92" i="9" s="1"/>
  <c r="AP92" i="9"/>
  <c r="AX92" i="9" s="1"/>
  <c r="BF92" i="9" s="1"/>
  <c r="AO92" i="9"/>
  <c r="AW92" i="9" s="1"/>
  <c r="BE92" i="9" s="1"/>
  <c r="AM92" i="9"/>
  <c r="AL92" i="9"/>
  <c r="AT92" i="9" s="1"/>
  <c r="BB92" i="9" s="1"/>
  <c r="AS84" i="9"/>
  <c r="BA84" i="9" s="1"/>
  <c r="BI84" i="9" s="1"/>
  <c r="AR84" i="9"/>
  <c r="AZ84" i="9" s="1"/>
  <c r="BH84" i="9" s="1"/>
  <c r="AQ84" i="9"/>
  <c r="AY84" i="9" s="1"/>
  <c r="BG84" i="9" s="1"/>
  <c r="AP84" i="9"/>
  <c r="AX84" i="9" s="1"/>
  <c r="BF84" i="9" s="1"/>
  <c r="AO84" i="9"/>
  <c r="AW84" i="9" s="1"/>
  <c r="BE84" i="9" s="1"/>
  <c r="AM84" i="9"/>
  <c r="AL84" i="9"/>
  <c r="AT84" i="9" s="1"/>
  <c r="BB84" i="9" s="1"/>
  <c r="AS80" i="9"/>
  <c r="BA80" i="9" s="1"/>
  <c r="BI80" i="9" s="1"/>
  <c r="AR80" i="9"/>
  <c r="AZ80" i="9" s="1"/>
  <c r="BH80" i="9" s="1"/>
  <c r="AQ80" i="9"/>
  <c r="AY80" i="9" s="1"/>
  <c r="BG80" i="9" s="1"/>
  <c r="AP80" i="9"/>
  <c r="AX80" i="9" s="1"/>
  <c r="BF80" i="9" s="1"/>
  <c r="AO80" i="9"/>
  <c r="AW80" i="9" s="1"/>
  <c r="BE80" i="9" s="1"/>
  <c r="AM80" i="9"/>
  <c r="AL80" i="9"/>
  <c r="AT80" i="9" s="1"/>
  <c r="BB80" i="9" s="1"/>
  <c r="AS74" i="9"/>
  <c r="BA74" i="9" s="1"/>
  <c r="BI74" i="9" s="1"/>
  <c r="AR74" i="9"/>
  <c r="AZ74" i="9" s="1"/>
  <c r="BH74" i="9" s="1"/>
  <c r="AQ74" i="9"/>
  <c r="AY74" i="9" s="1"/>
  <c r="BG74" i="9" s="1"/>
  <c r="AP74" i="9"/>
  <c r="AX74" i="9" s="1"/>
  <c r="BF74" i="9" s="1"/>
  <c r="AO74" i="9"/>
  <c r="AW74" i="9" s="1"/>
  <c r="BE74" i="9" s="1"/>
  <c r="AM74" i="9"/>
  <c r="AL74" i="9"/>
  <c r="AT74" i="9" s="1"/>
  <c r="BB74" i="9" s="1"/>
  <c r="AS64" i="9"/>
  <c r="BA64" i="9" s="1"/>
  <c r="BI64" i="9" s="1"/>
  <c r="AR64" i="9"/>
  <c r="AZ64" i="9" s="1"/>
  <c r="BH64" i="9" s="1"/>
  <c r="AQ64" i="9"/>
  <c r="AY64" i="9" s="1"/>
  <c r="BG64" i="9" s="1"/>
  <c r="AP64" i="9"/>
  <c r="AX64" i="9" s="1"/>
  <c r="BF64" i="9" s="1"/>
  <c r="AO64" i="9"/>
  <c r="AW64" i="9" s="1"/>
  <c r="BE64" i="9" s="1"/>
  <c r="AM64" i="9"/>
  <c r="AL64" i="9"/>
  <c r="AT64" i="9" s="1"/>
  <c r="BB64" i="9" s="1"/>
  <c r="AS56" i="9"/>
  <c r="BA56" i="9" s="1"/>
  <c r="BI56" i="9" s="1"/>
  <c r="AR56" i="9"/>
  <c r="AZ56" i="9" s="1"/>
  <c r="BH56" i="9" s="1"/>
  <c r="AQ56" i="9"/>
  <c r="AY56" i="9" s="1"/>
  <c r="BG56" i="9" s="1"/>
  <c r="AP56" i="9"/>
  <c r="AX56" i="9" s="1"/>
  <c r="BF56" i="9" s="1"/>
  <c r="AO56" i="9"/>
  <c r="AW56" i="9" s="1"/>
  <c r="BE56" i="9" s="1"/>
  <c r="AM56" i="9"/>
  <c r="AN56" i="9" s="1"/>
  <c r="AV56" i="9" s="1"/>
  <c r="BD56" i="9" s="1"/>
  <c r="AL56" i="9"/>
  <c r="AT56" i="9" s="1"/>
  <c r="BB56" i="9" s="1"/>
  <c r="AS48" i="9"/>
  <c r="BA48" i="9" s="1"/>
  <c r="BI48" i="9" s="1"/>
  <c r="AR48" i="9"/>
  <c r="AZ48" i="9" s="1"/>
  <c r="BH48" i="9" s="1"/>
  <c r="AQ48" i="9"/>
  <c r="AY48" i="9" s="1"/>
  <c r="BG48" i="9" s="1"/>
  <c r="AP48" i="9"/>
  <c r="AX48" i="9" s="1"/>
  <c r="BF48" i="9" s="1"/>
  <c r="AO48" i="9"/>
  <c r="AW48" i="9" s="1"/>
  <c r="BE48" i="9" s="1"/>
  <c r="AM48" i="9"/>
  <c r="AL48" i="9"/>
  <c r="AT48" i="9" s="1"/>
  <c r="BB48" i="9" s="1"/>
  <c r="AS40" i="9"/>
  <c r="BA40" i="9" s="1"/>
  <c r="BI40" i="9" s="1"/>
  <c r="AR40" i="9"/>
  <c r="AZ40" i="9" s="1"/>
  <c r="BH40" i="9" s="1"/>
  <c r="AQ40" i="9"/>
  <c r="AY40" i="9" s="1"/>
  <c r="BG40" i="9" s="1"/>
  <c r="AP40" i="9"/>
  <c r="AX40" i="9" s="1"/>
  <c r="BF40" i="9" s="1"/>
  <c r="AO40" i="9"/>
  <c r="AW40" i="9" s="1"/>
  <c r="BE40" i="9" s="1"/>
  <c r="AM40" i="9"/>
  <c r="AL40" i="9"/>
  <c r="AT40" i="9" s="1"/>
  <c r="BB40" i="9" s="1"/>
  <c r="AS36" i="9"/>
  <c r="BA36" i="9" s="1"/>
  <c r="BI36" i="9" s="1"/>
  <c r="AR36" i="9"/>
  <c r="AZ36" i="9" s="1"/>
  <c r="BH36" i="9" s="1"/>
  <c r="AQ36" i="9"/>
  <c r="AY36" i="9" s="1"/>
  <c r="BG36" i="9" s="1"/>
  <c r="AP36" i="9"/>
  <c r="AX36" i="9" s="1"/>
  <c r="BF36" i="9" s="1"/>
  <c r="AO36" i="9"/>
  <c r="AW36" i="9" s="1"/>
  <c r="BE36" i="9" s="1"/>
  <c r="AM36" i="9"/>
  <c r="AL36" i="9"/>
  <c r="AT36" i="9" s="1"/>
  <c r="BB36" i="9" s="1"/>
  <c r="AS29" i="9"/>
  <c r="BA29" i="9" s="1"/>
  <c r="BI29" i="9" s="1"/>
  <c r="AR29" i="9"/>
  <c r="AZ29" i="9" s="1"/>
  <c r="BH29" i="9" s="1"/>
  <c r="AQ29" i="9"/>
  <c r="AY29" i="9" s="1"/>
  <c r="BG29" i="9" s="1"/>
  <c r="AP29" i="9"/>
  <c r="AX29" i="9" s="1"/>
  <c r="BF29" i="9" s="1"/>
  <c r="AO29" i="9"/>
  <c r="AW29" i="9" s="1"/>
  <c r="BE29" i="9" s="1"/>
  <c r="AM29" i="9"/>
  <c r="AL29" i="9"/>
  <c r="AT29" i="9" s="1"/>
  <c r="BB29" i="9" s="1"/>
  <c r="AS21" i="9"/>
  <c r="BA21" i="9" s="1"/>
  <c r="BI21" i="9" s="1"/>
  <c r="AR21" i="9"/>
  <c r="AZ21" i="9" s="1"/>
  <c r="BH21" i="9" s="1"/>
  <c r="AQ21" i="9"/>
  <c r="AY21" i="9" s="1"/>
  <c r="BG21" i="9" s="1"/>
  <c r="AP21" i="9"/>
  <c r="AX21" i="9" s="1"/>
  <c r="BF21" i="9" s="1"/>
  <c r="AO21" i="9"/>
  <c r="AW21" i="9" s="1"/>
  <c r="BE21" i="9" s="1"/>
  <c r="AM21" i="9"/>
  <c r="AL21" i="9"/>
  <c r="AT21" i="9" s="1"/>
  <c r="BB21" i="9" s="1"/>
  <c r="AS17" i="9"/>
  <c r="BA17" i="9" s="1"/>
  <c r="BI17" i="9" s="1"/>
  <c r="AR17" i="9"/>
  <c r="AZ17" i="9" s="1"/>
  <c r="BH17" i="9" s="1"/>
  <c r="AQ17" i="9"/>
  <c r="AY17" i="9" s="1"/>
  <c r="BG17" i="9" s="1"/>
  <c r="AP17" i="9"/>
  <c r="AX17" i="9" s="1"/>
  <c r="BF17" i="9" s="1"/>
  <c r="AO17" i="9"/>
  <c r="AW17" i="9" s="1"/>
  <c r="BE17" i="9" s="1"/>
  <c r="AM17" i="9"/>
  <c r="AL17" i="9"/>
  <c r="AT17" i="9" s="1"/>
  <c r="BB17" i="9" s="1"/>
  <c r="AS13" i="9"/>
  <c r="BA13" i="9" s="1"/>
  <c r="BI13" i="9" s="1"/>
  <c r="AR13" i="9"/>
  <c r="AZ13" i="9" s="1"/>
  <c r="BH13" i="9" s="1"/>
  <c r="AQ13" i="9"/>
  <c r="AY13" i="9" s="1"/>
  <c r="BG13" i="9" s="1"/>
  <c r="AP13" i="9"/>
  <c r="AX13" i="9" s="1"/>
  <c r="BF13" i="9" s="1"/>
  <c r="AO13" i="9"/>
  <c r="AW13" i="9" s="1"/>
  <c r="BE13" i="9" s="1"/>
  <c r="AM13" i="9"/>
  <c r="AL13" i="9"/>
  <c r="AT13" i="9" s="1"/>
  <c r="BB13" i="9" s="1"/>
  <c r="AS99" i="9"/>
  <c r="BA99" i="9" s="1"/>
  <c r="BI99" i="9" s="1"/>
  <c r="AR99" i="9"/>
  <c r="AZ99" i="9" s="1"/>
  <c r="BH99" i="9" s="1"/>
  <c r="AQ99" i="9"/>
  <c r="AY99" i="9" s="1"/>
  <c r="BG99" i="9" s="1"/>
  <c r="AP99" i="9"/>
  <c r="AX99" i="9" s="1"/>
  <c r="BF99" i="9" s="1"/>
  <c r="AO99" i="9"/>
  <c r="AW99" i="9" s="1"/>
  <c r="BE99" i="9" s="1"/>
  <c r="AM99" i="9"/>
  <c r="AN99" i="9" s="1"/>
  <c r="AV99" i="9" s="1"/>
  <c r="BD99" i="9" s="1"/>
  <c r="AL99" i="9"/>
  <c r="AT99" i="9" s="1"/>
  <c r="BB99" i="9" s="1"/>
  <c r="AS91" i="9"/>
  <c r="BA91" i="9" s="1"/>
  <c r="BI91" i="9" s="1"/>
  <c r="AR91" i="9"/>
  <c r="AZ91" i="9" s="1"/>
  <c r="BH91" i="9" s="1"/>
  <c r="AQ91" i="9"/>
  <c r="AY91" i="9" s="1"/>
  <c r="BG91" i="9" s="1"/>
  <c r="AP91" i="9"/>
  <c r="AX91" i="9" s="1"/>
  <c r="BF91" i="9" s="1"/>
  <c r="AO91" i="9"/>
  <c r="AW91" i="9" s="1"/>
  <c r="BE91" i="9" s="1"/>
  <c r="AM91" i="9"/>
  <c r="AL91" i="9"/>
  <c r="AT91" i="9" s="1"/>
  <c r="BB91" i="9" s="1"/>
  <c r="AS83" i="9"/>
  <c r="BA83" i="9" s="1"/>
  <c r="BI83" i="9" s="1"/>
  <c r="AR83" i="9"/>
  <c r="AZ83" i="9" s="1"/>
  <c r="BH83" i="9" s="1"/>
  <c r="AQ83" i="9"/>
  <c r="AY83" i="9" s="1"/>
  <c r="BG83" i="9" s="1"/>
  <c r="AP83" i="9"/>
  <c r="AX83" i="9" s="1"/>
  <c r="BF83" i="9" s="1"/>
  <c r="AO83" i="9"/>
  <c r="AW83" i="9" s="1"/>
  <c r="BE83" i="9" s="1"/>
  <c r="AM83" i="9"/>
  <c r="AL83" i="9"/>
  <c r="AT83" i="9" s="1"/>
  <c r="BB83" i="9" s="1"/>
  <c r="AS79" i="9"/>
  <c r="BA79" i="9" s="1"/>
  <c r="BI79" i="9" s="1"/>
  <c r="AR79" i="9"/>
  <c r="AZ79" i="9" s="1"/>
  <c r="BH79" i="9" s="1"/>
  <c r="AQ79" i="9"/>
  <c r="AY79" i="9" s="1"/>
  <c r="BG79" i="9" s="1"/>
  <c r="AP79" i="9"/>
  <c r="AX79" i="9" s="1"/>
  <c r="BF79" i="9" s="1"/>
  <c r="AO79" i="9"/>
  <c r="AW79" i="9" s="1"/>
  <c r="BE79" i="9" s="1"/>
  <c r="AM79" i="9"/>
  <c r="AL79" i="9"/>
  <c r="AT79" i="9" s="1"/>
  <c r="BB79" i="9" s="1"/>
  <c r="AS73" i="9"/>
  <c r="BA73" i="9" s="1"/>
  <c r="BI73" i="9" s="1"/>
  <c r="AR73" i="9"/>
  <c r="AZ73" i="9" s="1"/>
  <c r="BH73" i="9" s="1"/>
  <c r="AQ73" i="9"/>
  <c r="AY73" i="9" s="1"/>
  <c r="BG73" i="9" s="1"/>
  <c r="AP73" i="9"/>
  <c r="AX73" i="9" s="1"/>
  <c r="BF73" i="9" s="1"/>
  <c r="AO73" i="9"/>
  <c r="AW73" i="9" s="1"/>
  <c r="BE73" i="9" s="1"/>
  <c r="AM73" i="9"/>
  <c r="AL73" i="9"/>
  <c r="AT73" i="9" s="1"/>
  <c r="BB73" i="9" s="1"/>
  <c r="AS63" i="9"/>
  <c r="BA63" i="9" s="1"/>
  <c r="BI63" i="9" s="1"/>
  <c r="AR63" i="9"/>
  <c r="AZ63" i="9" s="1"/>
  <c r="BH63" i="9" s="1"/>
  <c r="AQ63" i="9"/>
  <c r="AY63" i="9" s="1"/>
  <c r="BG63" i="9" s="1"/>
  <c r="AP63" i="9"/>
  <c r="AX63" i="9" s="1"/>
  <c r="BF63" i="9" s="1"/>
  <c r="AO63" i="9"/>
  <c r="AW63" i="9" s="1"/>
  <c r="BE63" i="9" s="1"/>
  <c r="AM63" i="9"/>
  <c r="AL63" i="9"/>
  <c r="AT63" i="9" s="1"/>
  <c r="BB63" i="9" s="1"/>
  <c r="AS55" i="9"/>
  <c r="BA55" i="9" s="1"/>
  <c r="BI55" i="9" s="1"/>
  <c r="AR55" i="9"/>
  <c r="AZ55" i="9" s="1"/>
  <c r="BH55" i="9" s="1"/>
  <c r="AQ55" i="9"/>
  <c r="AY55" i="9" s="1"/>
  <c r="BG55" i="9" s="1"/>
  <c r="AP55" i="9"/>
  <c r="AX55" i="9" s="1"/>
  <c r="BF55" i="9" s="1"/>
  <c r="AO55" i="9"/>
  <c r="AW55" i="9" s="1"/>
  <c r="BE55" i="9" s="1"/>
  <c r="AM55" i="9"/>
  <c r="AL55" i="9"/>
  <c r="AT55" i="9" s="1"/>
  <c r="BB55" i="9" s="1"/>
  <c r="AS47" i="9"/>
  <c r="BA47" i="9" s="1"/>
  <c r="BI47" i="9" s="1"/>
  <c r="AR47" i="9"/>
  <c r="AZ47" i="9" s="1"/>
  <c r="BH47" i="9" s="1"/>
  <c r="AQ47" i="9"/>
  <c r="AY47" i="9" s="1"/>
  <c r="BG47" i="9" s="1"/>
  <c r="AP47" i="9"/>
  <c r="AX47" i="9" s="1"/>
  <c r="BF47" i="9" s="1"/>
  <c r="AO47" i="9"/>
  <c r="AW47" i="9" s="1"/>
  <c r="BE47" i="9" s="1"/>
  <c r="AM47" i="9"/>
  <c r="AL47" i="9"/>
  <c r="AT47" i="9" s="1"/>
  <c r="BB47" i="9" s="1"/>
  <c r="AS39" i="9"/>
  <c r="BA39" i="9" s="1"/>
  <c r="BI39" i="9" s="1"/>
  <c r="AR39" i="9"/>
  <c r="AZ39" i="9" s="1"/>
  <c r="BH39" i="9" s="1"/>
  <c r="AQ39" i="9"/>
  <c r="AY39" i="9" s="1"/>
  <c r="BG39" i="9" s="1"/>
  <c r="AP39" i="9"/>
  <c r="AX39" i="9" s="1"/>
  <c r="BF39" i="9" s="1"/>
  <c r="AO39" i="9"/>
  <c r="AW39" i="9" s="1"/>
  <c r="BE39" i="9" s="1"/>
  <c r="AM39" i="9"/>
  <c r="AN39" i="9" s="1"/>
  <c r="AV39" i="9" s="1"/>
  <c r="BD39" i="9" s="1"/>
  <c r="AL39" i="9"/>
  <c r="AT39" i="9" s="1"/>
  <c r="BB39" i="9" s="1"/>
  <c r="AS35" i="9"/>
  <c r="BA35" i="9" s="1"/>
  <c r="BI35" i="9" s="1"/>
  <c r="AR35" i="9"/>
  <c r="AZ35" i="9" s="1"/>
  <c r="BH35" i="9" s="1"/>
  <c r="AQ35" i="9"/>
  <c r="AY35" i="9" s="1"/>
  <c r="BG35" i="9" s="1"/>
  <c r="AP35" i="9"/>
  <c r="AX35" i="9" s="1"/>
  <c r="BF35" i="9" s="1"/>
  <c r="AO35" i="9"/>
  <c r="AW35" i="9" s="1"/>
  <c r="BE35" i="9" s="1"/>
  <c r="AM35" i="9"/>
  <c r="AL35" i="9"/>
  <c r="AT35" i="9" s="1"/>
  <c r="BB35" i="9" s="1"/>
  <c r="AS28" i="9"/>
  <c r="BA28" i="9" s="1"/>
  <c r="BI28" i="9" s="1"/>
  <c r="AR28" i="9"/>
  <c r="AZ28" i="9" s="1"/>
  <c r="BH28" i="9" s="1"/>
  <c r="AQ28" i="9"/>
  <c r="AY28" i="9" s="1"/>
  <c r="BG28" i="9" s="1"/>
  <c r="AP28" i="9"/>
  <c r="AX28" i="9" s="1"/>
  <c r="BF28" i="9" s="1"/>
  <c r="AO28" i="9"/>
  <c r="AW28" i="9" s="1"/>
  <c r="BE28" i="9" s="1"/>
  <c r="AM28" i="9"/>
  <c r="AL28" i="9"/>
  <c r="AT28" i="9" s="1"/>
  <c r="BB28" i="9" s="1"/>
  <c r="AS20" i="9"/>
  <c r="BA20" i="9" s="1"/>
  <c r="BI20" i="9" s="1"/>
  <c r="AR20" i="9"/>
  <c r="AZ20" i="9" s="1"/>
  <c r="BH20" i="9" s="1"/>
  <c r="AQ20" i="9"/>
  <c r="AY20" i="9" s="1"/>
  <c r="BG20" i="9" s="1"/>
  <c r="AP20" i="9"/>
  <c r="AX20" i="9" s="1"/>
  <c r="BF20" i="9" s="1"/>
  <c r="AO20" i="9"/>
  <c r="AW20" i="9" s="1"/>
  <c r="BE20" i="9" s="1"/>
  <c r="AM20" i="9"/>
  <c r="AL20" i="9"/>
  <c r="AT20" i="9" s="1"/>
  <c r="BB20" i="9" s="1"/>
  <c r="AS16" i="9"/>
  <c r="BA16" i="9" s="1"/>
  <c r="BI16" i="9" s="1"/>
  <c r="AR16" i="9"/>
  <c r="AZ16" i="9" s="1"/>
  <c r="BH16" i="9" s="1"/>
  <c r="AQ16" i="9"/>
  <c r="AY16" i="9" s="1"/>
  <c r="BG16" i="9" s="1"/>
  <c r="AP16" i="9"/>
  <c r="AX16" i="9" s="1"/>
  <c r="BF16" i="9" s="1"/>
  <c r="AO16" i="9"/>
  <c r="AW16" i="9" s="1"/>
  <c r="BE16" i="9" s="1"/>
  <c r="AM16" i="9"/>
  <c r="AL16" i="9"/>
  <c r="AT16" i="9" s="1"/>
  <c r="BB16" i="9" s="1"/>
  <c r="AS12" i="9"/>
  <c r="BA12" i="9" s="1"/>
  <c r="BI12" i="9" s="1"/>
  <c r="AR12" i="9"/>
  <c r="AZ12" i="9" s="1"/>
  <c r="BH12" i="9" s="1"/>
  <c r="AQ12" i="9"/>
  <c r="AY12" i="9" s="1"/>
  <c r="BG12" i="9" s="1"/>
  <c r="AP12" i="9"/>
  <c r="AX12" i="9" s="1"/>
  <c r="BF12" i="9" s="1"/>
  <c r="AO12" i="9"/>
  <c r="AW12" i="9" s="1"/>
  <c r="BE12" i="9" s="1"/>
  <c r="AM12" i="9"/>
  <c r="AL12" i="9"/>
  <c r="AT12" i="9" s="1"/>
  <c r="BB12" i="9" s="1"/>
  <c r="AS60" i="9"/>
  <c r="BA60" i="9" s="1"/>
  <c r="BI60" i="9" s="1"/>
  <c r="AR60" i="9"/>
  <c r="AZ60" i="9" s="1"/>
  <c r="BH60" i="9" s="1"/>
  <c r="AQ60" i="9"/>
  <c r="AY60" i="9" s="1"/>
  <c r="BG60" i="9" s="1"/>
  <c r="AP60" i="9"/>
  <c r="AX60" i="9" s="1"/>
  <c r="BF60" i="9" s="1"/>
  <c r="AO60" i="9"/>
  <c r="AW60" i="9" s="1"/>
  <c r="BE60" i="9" s="1"/>
  <c r="AM60" i="9"/>
  <c r="AL60" i="9"/>
  <c r="AT60" i="9" s="1"/>
  <c r="BB60" i="9" s="1"/>
  <c r="AS52" i="9"/>
  <c r="BA52" i="9" s="1"/>
  <c r="BI52" i="9" s="1"/>
  <c r="AR52" i="9"/>
  <c r="AZ52" i="9" s="1"/>
  <c r="BH52" i="9" s="1"/>
  <c r="AQ52" i="9"/>
  <c r="AY52" i="9" s="1"/>
  <c r="BG52" i="9" s="1"/>
  <c r="AP52" i="9"/>
  <c r="AX52" i="9" s="1"/>
  <c r="BF52" i="9" s="1"/>
  <c r="AO52" i="9"/>
  <c r="AW52" i="9" s="1"/>
  <c r="BE52" i="9" s="1"/>
  <c r="AM52" i="9"/>
  <c r="AL52" i="9"/>
  <c r="AT52" i="9" s="1"/>
  <c r="BB52" i="9" s="1"/>
  <c r="AS44" i="9"/>
  <c r="BA44" i="9" s="1"/>
  <c r="BI44" i="9" s="1"/>
  <c r="AR44" i="9"/>
  <c r="AZ44" i="9" s="1"/>
  <c r="BH44" i="9" s="1"/>
  <c r="AQ44" i="9"/>
  <c r="AY44" i="9" s="1"/>
  <c r="BG44" i="9" s="1"/>
  <c r="AP44" i="9"/>
  <c r="AX44" i="9" s="1"/>
  <c r="BF44" i="9" s="1"/>
  <c r="AO44" i="9"/>
  <c r="AW44" i="9" s="1"/>
  <c r="BE44" i="9" s="1"/>
  <c r="AM44" i="9"/>
  <c r="AN44" i="9" s="1"/>
  <c r="AV44" i="9" s="1"/>
  <c r="BD44" i="9" s="1"/>
  <c r="AL44" i="9"/>
  <c r="AT44" i="9" s="1"/>
  <c r="BB44" i="9" s="1"/>
  <c r="AS32" i="9"/>
  <c r="BA32" i="9" s="1"/>
  <c r="BI32" i="9" s="1"/>
  <c r="AR32" i="9"/>
  <c r="AZ32" i="9" s="1"/>
  <c r="BH32" i="9" s="1"/>
  <c r="AQ32" i="9"/>
  <c r="AY32" i="9" s="1"/>
  <c r="BG32" i="9" s="1"/>
  <c r="AP32" i="9"/>
  <c r="AX32" i="9" s="1"/>
  <c r="BF32" i="9" s="1"/>
  <c r="AO32" i="9"/>
  <c r="AW32" i="9" s="1"/>
  <c r="BE32" i="9" s="1"/>
  <c r="AM32" i="9"/>
  <c r="AL32" i="9"/>
  <c r="AT32" i="9" s="1"/>
  <c r="BB32" i="9" s="1"/>
  <c r="AS25" i="9"/>
  <c r="BA25" i="9" s="1"/>
  <c r="BI25" i="9" s="1"/>
  <c r="AR25" i="9"/>
  <c r="AZ25" i="9" s="1"/>
  <c r="BH25" i="9" s="1"/>
  <c r="AQ25" i="9"/>
  <c r="AY25" i="9" s="1"/>
  <c r="BG25" i="9" s="1"/>
  <c r="AP25" i="9"/>
  <c r="AX25" i="9" s="1"/>
  <c r="BF25" i="9" s="1"/>
  <c r="AO25" i="9"/>
  <c r="AW25" i="9" s="1"/>
  <c r="BE25" i="9" s="1"/>
  <c r="AM25" i="9"/>
  <c r="AL25" i="9"/>
  <c r="AT25" i="9" s="1"/>
  <c r="BB25" i="9" s="1"/>
  <c r="AS9" i="9"/>
  <c r="BA9" i="9" s="1"/>
  <c r="BI9" i="9" s="1"/>
  <c r="AR9" i="9"/>
  <c r="AZ9" i="9" s="1"/>
  <c r="BH9" i="9" s="1"/>
  <c r="AQ9" i="9"/>
  <c r="AY9" i="9" s="1"/>
  <c r="BG9" i="9" s="1"/>
  <c r="AP9" i="9"/>
  <c r="AX9" i="9" s="1"/>
  <c r="BF9" i="9" s="1"/>
  <c r="AO9" i="9"/>
  <c r="AW9" i="9" s="1"/>
  <c r="BE9" i="9" s="1"/>
  <c r="AM9" i="9"/>
  <c r="AL9" i="9"/>
  <c r="AT9" i="9" s="1"/>
  <c r="BB9" i="9" s="1"/>
  <c r="AS59" i="9"/>
  <c r="BA59" i="9" s="1"/>
  <c r="BI59" i="9" s="1"/>
  <c r="AR59" i="9"/>
  <c r="AZ59" i="9" s="1"/>
  <c r="BH59" i="9" s="1"/>
  <c r="AQ59" i="9"/>
  <c r="AY59" i="9" s="1"/>
  <c r="BG59" i="9" s="1"/>
  <c r="AP59" i="9"/>
  <c r="AX59" i="9" s="1"/>
  <c r="BF59" i="9" s="1"/>
  <c r="AO59" i="9"/>
  <c r="AW59" i="9" s="1"/>
  <c r="BE59" i="9" s="1"/>
  <c r="AM59" i="9"/>
  <c r="AL59" i="9"/>
  <c r="AT59" i="9" s="1"/>
  <c r="BB59" i="9" s="1"/>
  <c r="AS51" i="9"/>
  <c r="BA51" i="9" s="1"/>
  <c r="BI51" i="9" s="1"/>
  <c r="AR51" i="9"/>
  <c r="AZ51" i="9" s="1"/>
  <c r="BH51" i="9" s="1"/>
  <c r="AQ51" i="9"/>
  <c r="AY51" i="9" s="1"/>
  <c r="BG51" i="9" s="1"/>
  <c r="AP51" i="9"/>
  <c r="AX51" i="9" s="1"/>
  <c r="BF51" i="9" s="1"/>
  <c r="AO51" i="9"/>
  <c r="AW51" i="9" s="1"/>
  <c r="BE51" i="9" s="1"/>
  <c r="AM51" i="9"/>
  <c r="AL51" i="9"/>
  <c r="AT51" i="9" s="1"/>
  <c r="BB51" i="9" s="1"/>
  <c r="AS43" i="9"/>
  <c r="BA43" i="9" s="1"/>
  <c r="BI43" i="9" s="1"/>
  <c r="AR43" i="9"/>
  <c r="AZ43" i="9" s="1"/>
  <c r="BH43" i="9" s="1"/>
  <c r="AQ43" i="9"/>
  <c r="AY43" i="9" s="1"/>
  <c r="BG43" i="9" s="1"/>
  <c r="AP43" i="9"/>
  <c r="AX43" i="9" s="1"/>
  <c r="BF43" i="9" s="1"/>
  <c r="AO43" i="9"/>
  <c r="AW43" i="9" s="1"/>
  <c r="BE43" i="9" s="1"/>
  <c r="AM43" i="9"/>
  <c r="AL43" i="9"/>
  <c r="AT43" i="9" s="1"/>
  <c r="BB43" i="9" s="1"/>
  <c r="AS24" i="9"/>
  <c r="BA24" i="9" s="1"/>
  <c r="BI24" i="9" s="1"/>
  <c r="AR24" i="9"/>
  <c r="AZ24" i="9" s="1"/>
  <c r="BH24" i="9" s="1"/>
  <c r="AQ24" i="9"/>
  <c r="AY24" i="9" s="1"/>
  <c r="BG24" i="9" s="1"/>
  <c r="AP24" i="9"/>
  <c r="AX24" i="9" s="1"/>
  <c r="BF24" i="9" s="1"/>
  <c r="AO24" i="9"/>
  <c r="AW24" i="9" s="1"/>
  <c r="BE24" i="9" s="1"/>
  <c r="AM24" i="9"/>
  <c r="AL24" i="9"/>
  <c r="AT24" i="9" s="1"/>
  <c r="BB24" i="9" s="1"/>
  <c r="AL98" i="9"/>
  <c r="AT98" i="9" s="1"/>
  <c r="BB98" i="9" s="1"/>
  <c r="AL96" i="9"/>
  <c r="AT96" i="9" s="1"/>
  <c r="BB96" i="9" s="1"/>
  <c r="AL94" i="9"/>
  <c r="AT94" i="9" s="1"/>
  <c r="BB94" i="9" s="1"/>
  <c r="AL90" i="9"/>
  <c r="AT90" i="9" s="1"/>
  <c r="BB90" i="9" s="1"/>
  <c r="AL86" i="9"/>
  <c r="AT86" i="9" s="1"/>
  <c r="BB86" i="9" s="1"/>
  <c r="AL82" i="9"/>
  <c r="AT82" i="9" s="1"/>
  <c r="BB82" i="9" s="1"/>
  <c r="AL78" i="9"/>
  <c r="AT78" i="9" s="1"/>
  <c r="BB78" i="9" s="1"/>
  <c r="AL72" i="9"/>
  <c r="AT72" i="9" s="1"/>
  <c r="BB72" i="9" s="1"/>
  <c r="AL68" i="9"/>
  <c r="AT68" i="9" s="1"/>
  <c r="BB68" i="9" s="1"/>
  <c r="AL66" i="9"/>
  <c r="AT66" i="9" s="1"/>
  <c r="BB66" i="9" s="1"/>
  <c r="AL62" i="9"/>
  <c r="AT62" i="9" s="1"/>
  <c r="BB62" i="9" s="1"/>
  <c r="AL54" i="9"/>
  <c r="AT54" i="9" s="1"/>
  <c r="BB54" i="9" s="1"/>
  <c r="AL46" i="9"/>
  <c r="AT46" i="9" s="1"/>
  <c r="BB46" i="9" s="1"/>
  <c r="AL38" i="9"/>
  <c r="AT38" i="9" s="1"/>
  <c r="BB38" i="9" s="1"/>
  <c r="AL34" i="9"/>
  <c r="AT34" i="9" s="1"/>
  <c r="BB34" i="9" s="1"/>
  <c r="AL27" i="9"/>
  <c r="AT27" i="9" s="1"/>
  <c r="BB27" i="9" s="1"/>
  <c r="AL19" i="9"/>
  <c r="AT19" i="9" s="1"/>
  <c r="BB19" i="9" s="1"/>
  <c r="AL15" i="9"/>
  <c r="AT15" i="9" s="1"/>
  <c r="BB15" i="9" s="1"/>
  <c r="AL11" i="9"/>
  <c r="AT11" i="9" s="1"/>
  <c r="BB11" i="9" s="1"/>
  <c r="AL97" i="9"/>
  <c r="AT97" i="9" s="1"/>
  <c r="AL95" i="9"/>
  <c r="AT95" i="9" s="1"/>
  <c r="AL93" i="9"/>
  <c r="AT93" i="9" s="1"/>
  <c r="AL89" i="9"/>
  <c r="AT89" i="9" s="1"/>
  <c r="BB89" i="9" s="1"/>
  <c r="AL85" i="9"/>
  <c r="AT85" i="9" s="1"/>
  <c r="AL81" i="9"/>
  <c r="AT81" i="9" s="1"/>
  <c r="AL77" i="9"/>
  <c r="AT77" i="9" s="1"/>
  <c r="BB77" i="9" s="1"/>
  <c r="AL71" i="9"/>
  <c r="AT71" i="9" s="1"/>
  <c r="BB71" i="9" s="1"/>
  <c r="AL67" i="9"/>
  <c r="AT67" i="9" s="1"/>
  <c r="AL65" i="9"/>
  <c r="AT65" i="9" s="1"/>
  <c r="AL61" i="9"/>
  <c r="AT61" i="9" s="1"/>
  <c r="BB61" i="9" s="1"/>
  <c r="AL53" i="9"/>
  <c r="AT53" i="9" s="1"/>
  <c r="BB53" i="9" s="1"/>
  <c r="AL45" i="9"/>
  <c r="AT45" i="9" s="1"/>
  <c r="BB45" i="9" s="1"/>
  <c r="AL37" i="9"/>
  <c r="AT37" i="9" s="1"/>
  <c r="AL33" i="9"/>
  <c r="AT33" i="9" s="1"/>
  <c r="BB33" i="9" s="1"/>
  <c r="AL26" i="9"/>
  <c r="AT26" i="9" s="1"/>
  <c r="BB26" i="9" s="1"/>
  <c r="AL18" i="9"/>
  <c r="AT18" i="9" s="1"/>
  <c r="AL14" i="9"/>
  <c r="AT14" i="9" s="1"/>
  <c r="AL10" i="9"/>
  <c r="AT10" i="9" s="1"/>
  <c r="BB10" i="9" s="1"/>
  <c r="AL88" i="9"/>
  <c r="AT88" i="9" s="1"/>
  <c r="BB88" i="9" s="1"/>
  <c r="AL76" i="9"/>
  <c r="AT76" i="9" s="1"/>
  <c r="BB76" i="9" s="1"/>
  <c r="AL70" i="9"/>
  <c r="AT70" i="9" s="1"/>
  <c r="BB70" i="9" s="1"/>
  <c r="AL58" i="9"/>
  <c r="AT58" i="9" s="1"/>
  <c r="BB58" i="9" s="1"/>
  <c r="AL50" i="9"/>
  <c r="AT50" i="9" s="1"/>
  <c r="BB50" i="9" s="1"/>
  <c r="AL42" i="9"/>
  <c r="AT42" i="9" s="1"/>
  <c r="BB42" i="9" s="1"/>
  <c r="AL31" i="9"/>
  <c r="AT31" i="9" s="1"/>
  <c r="BB31" i="9" s="1"/>
  <c r="AL23" i="9"/>
  <c r="AT23" i="9" s="1"/>
  <c r="BB23" i="9" s="1"/>
  <c r="AL8" i="9"/>
  <c r="AT8" i="9" s="1"/>
  <c r="BB8" i="9" s="1"/>
  <c r="AL87" i="9"/>
  <c r="AT87" i="9" s="1"/>
  <c r="AL75" i="9"/>
  <c r="AT75" i="9" s="1"/>
  <c r="AL69" i="9"/>
  <c r="AT69" i="9" s="1"/>
  <c r="AL57" i="9"/>
  <c r="AT57" i="9" s="1"/>
  <c r="BB57" i="9" s="1"/>
  <c r="AL49" i="9"/>
  <c r="AT49" i="9" s="1"/>
  <c r="BB49" i="9" s="1"/>
  <c r="AL41" i="9"/>
  <c r="AT41" i="9" s="1"/>
  <c r="AL30" i="9"/>
  <c r="AT30" i="9" s="1"/>
  <c r="AL22" i="9"/>
  <c r="AT22" i="9" s="1"/>
  <c r="AL7" i="9"/>
  <c r="AS98" i="9"/>
  <c r="BA98" i="9" s="1"/>
  <c r="BI98" i="9" s="1"/>
  <c r="AR98" i="9"/>
  <c r="AZ98" i="9" s="1"/>
  <c r="BH98" i="9" s="1"/>
  <c r="AQ98" i="9"/>
  <c r="AY98" i="9" s="1"/>
  <c r="BG98" i="9" s="1"/>
  <c r="AP98" i="9"/>
  <c r="AX98" i="9" s="1"/>
  <c r="BF98" i="9" s="1"/>
  <c r="AO98" i="9"/>
  <c r="AW98" i="9" s="1"/>
  <c r="BE98" i="9" s="1"/>
  <c r="AN98" i="9"/>
  <c r="AV98" i="9" s="1"/>
  <c r="BD98" i="9" s="1"/>
  <c r="AS96" i="9"/>
  <c r="BA96" i="9" s="1"/>
  <c r="BI96" i="9" s="1"/>
  <c r="AR96" i="9"/>
  <c r="AZ96" i="9" s="1"/>
  <c r="BH96" i="9" s="1"/>
  <c r="AQ96" i="9"/>
  <c r="AY96" i="9" s="1"/>
  <c r="BG96" i="9" s="1"/>
  <c r="AP96" i="9"/>
  <c r="AX96" i="9" s="1"/>
  <c r="BF96" i="9" s="1"/>
  <c r="AO96" i="9"/>
  <c r="AW96" i="9" s="1"/>
  <c r="BE96" i="9" s="1"/>
  <c r="AN96" i="9"/>
  <c r="AV96" i="9" s="1"/>
  <c r="BD96" i="9" s="1"/>
  <c r="AS94" i="9"/>
  <c r="BA94" i="9" s="1"/>
  <c r="BI94" i="9" s="1"/>
  <c r="AR94" i="9"/>
  <c r="AZ94" i="9" s="1"/>
  <c r="BH94" i="9" s="1"/>
  <c r="AQ94" i="9"/>
  <c r="AY94" i="9" s="1"/>
  <c r="BG94" i="9" s="1"/>
  <c r="AP94" i="9"/>
  <c r="AX94" i="9" s="1"/>
  <c r="BF94" i="9" s="1"/>
  <c r="AO94" i="9"/>
  <c r="AW94" i="9" s="1"/>
  <c r="BE94" i="9" s="1"/>
  <c r="AN94" i="9"/>
  <c r="AV94" i="9" s="1"/>
  <c r="BD94" i="9" s="1"/>
  <c r="AS90" i="9"/>
  <c r="BA90" i="9" s="1"/>
  <c r="BI90" i="9" s="1"/>
  <c r="AR90" i="9"/>
  <c r="AZ90" i="9" s="1"/>
  <c r="BH90" i="9" s="1"/>
  <c r="AQ90" i="9"/>
  <c r="AY90" i="9" s="1"/>
  <c r="BG90" i="9" s="1"/>
  <c r="AP90" i="9"/>
  <c r="AX90" i="9" s="1"/>
  <c r="BF90" i="9" s="1"/>
  <c r="AO90" i="9"/>
  <c r="AW90" i="9" s="1"/>
  <c r="BE90" i="9" s="1"/>
  <c r="AN90" i="9"/>
  <c r="AV90" i="9" s="1"/>
  <c r="BD90" i="9" s="1"/>
  <c r="AS86" i="9"/>
  <c r="BA86" i="9" s="1"/>
  <c r="BI86" i="9" s="1"/>
  <c r="AR86" i="9"/>
  <c r="AZ86" i="9" s="1"/>
  <c r="BH86" i="9" s="1"/>
  <c r="AQ86" i="9"/>
  <c r="AY86" i="9" s="1"/>
  <c r="BG86" i="9" s="1"/>
  <c r="AP86" i="9"/>
  <c r="AX86" i="9" s="1"/>
  <c r="BF86" i="9" s="1"/>
  <c r="AO86" i="9"/>
  <c r="AW86" i="9" s="1"/>
  <c r="BE86" i="9" s="1"/>
  <c r="AN86" i="9"/>
  <c r="AV86" i="9" s="1"/>
  <c r="BD86" i="9" s="1"/>
  <c r="AS82" i="9"/>
  <c r="BA82" i="9" s="1"/>
  <c r="BI82" i="9" s="1"/>
  <c r="AR82" i="9"/>
  <c r="AZ82" i="9" s="1"/>
  <c r="BH82" i="9" s="1"/>
  <c r="AQ82" i="9"/>
  <c r="AY82" i="9" s="1"/>
  <c r="BG82" i="9" s="1"/>
  <c r="AP82" i="9"/>
  <c r="AX82" i="9" s="1"/>
  <c r="BF82" i="9" s="1"/>
  <c r="AO82" i="9"/>
  <c r="AW82" i="9" s="1"/>
  <c r="BE82" i="9" s="1"/>
  <c r="AN82" i="9"/>
  <c r="AV82" i="9" s="1"/>
  <c r="BD82" i="9" s="1"/>
  <c r="AS78" i="9"/>
  <c r="BA78" i="9" s="1"/>
  <c r="BI78" i="9" s="1"/>
  <c r="AR78" i="9"/>
  <c r="AZ78" i="9" s="1"/>
  <c r="BH78" i="9" s="1"/>
  <c r="AQ78" i="9"/>
  <c r="AY78" i="9" s="1"/>
  <c r="BG78" i="9" s="1"/>
  <c r="AP78" i="9"/>
  <c r="AX78" i="9" s="1"/>
  <c r="BF78" i="9" s="1"/>
  <c r="AO78" i="9"/>
  <c r="AW78" i="9" s="1"/>
  <c r="BE78" i="9" s="1"/>
  <c r="AN78" i="9"/>
  <c r="AV78" i="9" s="1"/>
  <c r="BD78" i="9" s="1"/>
  <c r="AS72" i="9"/>
  <c r="BA72" i="9" s="1"/>
  <c r="BI72" i="9" s="1"/>
  <c r="AR72" i="9"/>
  <c r="AZ72" i="9" s="1"/>
  <c r="BH72" i="9" s="1"/>
  <c r="AQ72" i="9"/>
  <c r="AY72" i="9" s="1"/>
  <c r="BG72" i="9" s="1"/>
  <c r="AP72" i="9"/>
  <c r="AX72" i="9" s="1"/>
  <c r="BF72" i="9" s="1"/>
  <c r="AO72" i="9"/>
  <c r="AW72" i="9" s="1"/>
  <c r="BE72" i="9" s="1"/>
  <c r="AN72" i="9"/>
  <c r="AV72" i="9" s="1"/>
  <c r="BD72" i="9" s="1"/>
  <c r="AS68" i="9"/>
  <c r="BA68" i="9" s="1"/>
  <c r="BI68" i="9" s="1"/>
  <c r="AR68" i="9"/>
  <c r="AZ68" i="9" s="1"/>
  <c r="BH68" i="9" s="1"/>
  <c r="AQ68" i="9"/>
  <c r="AY68" i="9" s="1"/>
  <c r="BG68" i="9" s="1"/>
  <c r="AP68" i="9"/>
  <c r="AX68" i="9" s="1"/>
  <c r="BF68" i="9" s="1"/>
  <c r="AO68" i="9"/>
  <c r="AW68" i="9" s="1"/>
  <c r="BE68" i="9" s="1"/>
  <c r="AN68" i="9"/>
  <c r="AV68" i="9" s="1"/>
  <c r="BD68" i="9" s="1"/>
  <c r="AS66" i="9"/>
  <c r="BA66" i="9" s="1"/>
  <c r="BI66" i="9" s="1"/>
  <c r="AR66" i="9"/>
  <c r="AZ66" i="9" s="1"/>
  <c r="BH66" i="9" s="1"/>
  <c r="AQ66" i="9"/>
  <c r="AY66" i="9" s="1"/>
  <c r="BG66" i="9" s="1"/>
  <c r="AP66" i="9"/>
  <c r="AX66" i="9" s="1"/>
  <c r="BF66" i="9" s="1"/>
  <c r="AO66" i="9"/>
  <c r="AW66" i="9" s="1"/>
  <c r="BE66" i="9" s="1"/>
  <c r="AN66" i="9"/>
  <c r="AV66" i="9" s="1"/>
  <c r="BD66" i="9" s="1"/>
  <c r="AS62" i="9"/>
  <c r="BA62" i="9" s="1"/>
  <c r="BI62" i="9" s="1"/>
  <c r="AR62" i="9"/>
  <c r="AZ62" i="9" s="1"/>
  <c r="BH62" i="9" s="1"/>
  <c r="AQ62" i="9"/>
  <c r="AY62" i="9" s="1"/>
  <c r="BG62" i="9" s="1"/>
  <c r="AP62" i="9"/>
  <c r="AX62" i="9" s="1"/>
  <c r="BF62" i="9" s="1"/>
  <c r="AO62" i="9"/>
  <c r="AW62" i="9" s="1"/>
  <c r="BE62" i="9" s="1"/>
  <c r="AN62" i="9"/>
  <c r="AV62" i="9" s="1"/>
  <c r="BD62" i="9" s="1"/>
  <c r="AS54" i="9"/>
  <c r="BA54" i="9" s="1"/>
  <c r="BI54" i="9" s="1"/>
  <c r="AR54" i="9"/>
  <c r="AZ54" i="9" s="1"/>
  <c r="BH54" i="9" s="1"/>
  <c r="AQ54" i="9"/>
  <c r="AY54" i="9" s="1"/>
  <c r="BG54" i="9" s="1"/>
  <c r="AP54" i="9"/>
  <c r="AX54" i="9" s="1"/>
  <c r="BF54" i="9" s="1"/>
  <c r="AO54" i="9"/>
  <c r="AW54" i="9" s="1"/>
  <c r="BE54" i="9" s="1"/>
  <c r="AN54" i="9"/>
  <c r="AV54" i="9" s="1"/>
  <c r="BD54" i="9" s="1"/>
  <c r="AS46" i="9"/>
  <c r="BA46" i="9" s="1"/>
  <c r="BI46" i="9" s="1"/>
  <c r="AR46" i="9"/>
  <c r="AZ46" i="9" s="1"/>
  <c r="BH46" i="9" s="1"/>
  <c r="AQ46" i="9"/>
  <c r="AY46" i="9" s="1"/>
  <c r="BG46" i="9" s="1"/>
  <c r="AP46" i="9"/>
  <c r="AX46" i="9" s="1"/>
  <c r="BF46" i="9" s="1"/>
  <c r="AO46" i="9"/>
  <c r="AW46" i="9" s="1"/>
  <c r="BE46" i="9" s="1"/>
  <c r="AN46" i="9"/>
  <c r="AV46" i="9" s="1"/>
  <c r="BD46" i="9" s="1"/>
  <c r="AS38" i="9"/>
  <c r="BA38" i="9" s="1"/>
  <c r="BI38" i="9" s="1"/>
  <c r="AR38" i="9"/>
  <c r="AZ38" i="9" s="1"/>
  <c r="BH38" i="9" s="1"/>
  <c r="AQ38" i="9"/>
  <c r="AY38" i="9" s="1"/>
  <c r="BG38" i="9" s="1"/>
  <c r="AP38" i="9"/>
  <c r="AX38" i="9" s="1"/>
  <c r="BF38" i="9" s="1"/>
  <c r="AO38" i="9"/>
  <c r="AW38" i="9" s="1"/>
  <c r="BE38" i="9" s="1"/>
  <c r="AN38" i="9"/>
  <c r="AV38" i="9" s="1"/>
  <c r="BD38" i="9" s="1"/>
  <c r="AS34" i="9"/>
  <c r="BA34" i="9" s="1"/>
  <c r="BI34" i="9" s="1"/>
  <c r="AR34" i="9"/>
  <c r="AZ34" i="9" s="1"/>
  <c r="BH34" i="9" s="1"/>
  <c r="AQ34" i="9"/>
  <c r="AY34" i="9" s="1"/>
  <c r="BG34" i="9" s="1"/>
  <c r="AP34" i="9"/>
  <c r="AX34" i="9" s="1"/>
  <c r="BF34" i="9" s="1"/>
  <c r="AO34" i="9"/>
  <c r="AW34" i="9" s="1"/>
  <c r="BE34" i="9" s="1"/>
  <c r="AN34" i="9"/>
  <c r="AV34" i="9" s="1"/>
  <c r="BD34" i="9" s="1"/>
  <c r="AS27" i="9"/>
  <c r="BA27" i="9" s="1"/>
  <c r="BI27" i="9" s="1"/>
  <c r="AR27" i="9"/>
  <c r="AZ27" i="9" s="1"/>
  <c r="BH27" i="9" s="1"/>
  <c r="AQ27" i="9"/>
  <c r="AY27" i="9" s="1"/>
  <c r="BG27" i="9" s="1"/>
  <c r="AP27" i="9"/>
  <c r="AX27" i="9" s="1"/>
  <c r="BF27" i="9" s="1"/>
  <c r="AO27" i="9"/>
  <c r="AW27" i="9" s="1"/>
  <c r="BE27" i="9" s="1"/>
  <c r="AN27" i="9"/>
  <c r="AV27" i="9" s="1"/>
  <c r="BD27" i="9" s="1"/>
  <c r="AS19" i="9"/>
  <c r="BA19" i="9" s="1"/>
  <c r="BI19" i="9" s="1"/>
  <c r="AR19" i="9"/>
  <c r="AZ19" i="9" s="1"/>
  <c r="BH19" i="9" s="1"/>
  <c r="AQ19" i="9"/>
  <c r="AY19" i="9" s="1"/>
  <c r="BG19" i="9" s="1"/>
  <c r="AP19" i="9"/>
  <c r="AX19" i="9" s="1"/>
  <c r="BF19" i="9" s="1"/>
  <c r="AO19" i="9"/>
  <c r="AW19" i="9" s="1"/>
  <c r="BE19" i="9" s="1"/>
  <c r="AN19" i="9"/>
  <c r="AV19" i="9" s="1"/>
  <c r="BD19" i="9" s="1"/>
  <c r="AS15" i="9"/>
  <c r="BA15" i="9" s="1"/>
  <c r="BI15" i="9" s="1"/>
  <c r="AR15" i="9"/>
  <c r="AZ15" i="9" s="1"/>
  <c r="BH15" i="9" s="1"/>
  <c r="AQ15" i="9"/>
  <c r="AY15" i="9" s="1"/>
  <c r="BG15" i="9" s="1"/>
  <c r="AP15" i="9"/>
  <c r="AX15" i="9" s="1"/>
  <c r="BF15" i="9" s="1"/>
  <c r="AO15" i="9"/>
  <c r="AW15" i="9" s="1"/>
  <c r="BE15" i="9" s="1"/>
  <c r="AN15" i="9"/>
  <c r="AV15" i="9" s="1"/>
  <c r="BD15" i="9" s="1"/>
  <c r="AS11" i="9"/>
  <c r="BA11" i="9" s="1"/>
  <c r="BI11" i="9" s="1"/>
  <c r="AR11" i="9"/>
  <c r="AZ11" i="9" s="1"/>
  <c r="BH11" i="9" s="1"/>
  <c r="AQ11" i="9"/>
  <c r="AY11" i="9" s="1"/>
  <c r="BG11" i="9" s="1"/>
  <c r="AP11" i="9"/>
  <c r="AX11" i="9" s="1"/>
  <c r="BF11" i="9" s="1"/>
  <c r="AO11" i="9"/>
  <c r="AW11" i="9" s="1"/>
  <c r="BE11" i="9" s="1"/>
  <c r="AN11" i="9"/>
  <c r="AV11" i="9" s="1"/>
  <c r="BD11" i="9" s="1"/>
  <c r="AS97" i="9"/>
  <c r="BA97" i="9" s="1"/>
  <c r="BI97" i="9" s="1"/>
  <c r="AR97" i="9"/>
  <c r="AZ97" i="9" s="1"/>
  <c r="BH97" i="9" s="1"/>
  <c r="AQ97" i="9"/>
  <c r="AY97" i="9" s="1"/>
  <c r="BG97" i="9" s="1"/>
  <c r="AP97" i="9"/>
  <c r="AX97" i="9" s="1"/>
  <c r="BF97" i="9" s="1"/>
  <c r="AO97" i="9"/>
  <c r="AW97" i="9" s="1"/>
  <c r="BE97" i="9" s="1"/>
  <c r="AN97" i="9"/>
  <c r="AV97" i="9" s="1"/>
  <c r="BD97" i="9" s="1"/>
  <c r="AS95" i="9"/>
  <c r="BA95" i="9" s="1"/>
  <c r="BI95" i="9" s="1"/>
  <c r="AR95" i="9"/>
  <c r="AZ95" i="9" s="1"/>
  <c r="BH95" i="9" s="1"/>
  <c r="AQ95" i="9"/>
  <c r="AY95" i="9" s="1"/>
  <c r="BG95" i="9" s="1"/>
  <c r="AP95" i="9"/>
  <c r="AX95" i="9" s="1"/>
  <c r="BF95" i="9" s="1"/>
  <c r="AO95" i="9"/>
  <c r="AW95" i="9" s="1"/>
  <c r="BE95" i="9" s="1"/>
  <c r="AN95" i="9"/>
  <c r="AV95" i="9" s="1"/>
  <c r="BD95" i="9" s="1"/>
  <c r="AS93" i="9"/>
  <c r="BA93" i="9" s="1"/>
  <c r="BI93" i="9" s="1"/>
  <c r="AR93" i="9"/>
  <c r="AZ93" i="9" s="1"/>
  <c r="BH93" i="9" s="1"/>
  <c r="AQ93" i="9"/>
  <c r="AY93" i="9" s="1"/>
  <c r="BG93" i="9" s="1"/>
  <c r="AP93" i="9"/>
  <c r="AX93" i="9" s="1"/>
  <c r="BF93" i="9" s="1"/>
  <c r="AO93" i="9"/>
  <c r="AW93" i="9" s="1"/>
  <c r="BE93" i="9" s="1"/>
  <c r="AN93" i="9"/>
  <c r="AV93" i="9" s="1"/>
  <c r="BD93" i="9" s="1"/>
  <c r="AS89" i="9"/>
  <c r="BA89" i="9" s="1"/>
  <c r="BI89" i="9" s="1"/>
  <c r="AR89" i="9"/>
  <c r="AZ89" i="9" s="1"/>
  <c r="BH89" i="9" s="1"/>
  <c r="AQ89" i="9"/>
  <c r="AY89" i="9" s="1"/>
  <c r="BG89" i="9" s="1"/>
  <c r="AP89" i="9"/>
  <c r="AX89" i="9" s="1"/>
  <c r="BF89" i="9" s="1"/>
  <c r="AO89" i="9"/>
  <c r="AW89" i="9" s="1"/>
  <c r="BE89" i="9" s="1"/>
  <c r="AN89" i="9"/>
  <c r="AV89" i="9" s="1"/>
  <c r="BD89" i="9" s="1"/>
  <c r="AS85" i="9"/>
  <c r="BA85" i="9" s="1"/>
  <c r="BI85" i="9" s="1"/>
  <c r="AR85" i="9"/>
  <c r="AZ85" i="9" s="1"/>
  <c r="BH85" i="9" s="1"/>
  <c r="AQ85" i="9"/>
  <c r="AY85" i="9" s="1"/>
  <c r="BG85" i="9" s="1"/>
  <c r="AP85" i="9"/>
  <c r="AX85" i="9" s="1"/>
  <c r="BF85" i="9" s="1"/>
  <c r="AO85" i="9"/>
  <c r="AW85" i="9" s="1"/>
  <c r="BE85" i="9" s="1"/>
  <c r="AN85" i="9"/>
  <c r="AV85" i="9" s="1"/>
  <c r="BD85" i="9" s="1"/>
  <c r="AS81" i="9"/>
  <c r="BA81" i="9" s="1"/>
  <c r="BI81" i="9" s="1"/>
  <c r="AR81" i="9"/>
  <c r="AZ81" i="9" s="1"/>
  <c r="BH81" i="9" s="1"/>
  <c r="AQ81" i="9"/>
  <c r="AY81" i="9" s="1"/>
  <c r="BG81" i="9" s="1"/>
  <c r="AP81" i="9"/>
  <c r="AX81" i="9" s="1"/>
  <c r="BF81" i="9" s="1"/>
  <c r="AO81" i="9"/>
  <c r="AW81" i="9" s="1"/>
  <c r="BE81" i="9" s="1"/>
  <c r="AN81" i="9"/>
  <c r="AV81" i="9" s="1"/>
  <c r="BD81" i="9" s="1"/>
  <c r="AS77" i="9"/>
  <c r="BA77" i="9" s="1"/>
  <c r="BI77" i="9" s="1"/>
  <c r="AR77" i="9"/>
  <c r="AZ77" i="9" s="1"/>
  <c r="BH77" i="9" s="1"/>
  <c r="AQ77" i="9"/>
  <c r="AY77" i="9" s="1"/>
  <c r="BG77" i="9" s="1"/>
  <c r="AP77" i="9"/>
  <c r="AX77" i="9" s="1"/>
  <c r="BF77" i="9" s="1"/>
  <c r="AO77" i="9"/>
  <c r="AW77" i="9" s="1"/>
  <c r="BE77" i="9" s="1"/>
  <c r="AN77" i="9"/>
  <c r="AV77" i="9" s="1"/>
  <c r="BD77" i="9" s="1"/>
  <c r="AS71" i="9"/>
  <c r="BA71" i="9" s="1"/>
  <c r="BI71" i="9" s="1"/>
  <c r="AR71" i="9"/>
  <c r="AZ71" i="9" s="1"/>
  <c r="BH71" i="9" s="1"/>
  <c r="AQ71" i="9"/>
  <c r="AY71" i="9" s="1"/>
  <c r="BG71" i="9" s="1"/>
  <c r="AP71" i="9"/>
  <c r="AX71" i="9" s="1"/>
  <c r="BF71" i="9" s="1"/>
  <c r="AO71" i="9"/>
  <c r="AW71" i="9" s="1"/>
  <c r="BE71" i="9" s="1"/>
  <c r="AN71" i="9"/>
  <c r="AV71" i="9" s="1"/>
  <c r="BD71" i="9" s="1"/>
  <c r="AS67" i="9"/>
  <c r="BA67" i="9" s="1"/>
  <c r="BI67" i="9" s="1"/>
  <c r="AR67" i="9"/>
  <c r="AZ67" i="9" s="1"/>
  <c r="BH67" i="9" s="1"/>
  <c r="AQ67" i="9"/>
  <c r="AY67" i="9" s="1"/>
  <c r="BG67" i="9" s="1"/>
  <c r="AP67" i="9"/>
  <c r="AX67" i="9" s="1"/>
  <c r="BF67" i="9" s="1"/>
  <c r="AO67" i="9"/>
  <c r="AW67" i="9" s="1"/>
  <c r="BE67" i="9" s="1"/>
  <c r="AN67" i="9"/>
  <c r="AV67" i="9" s="1"/>
  <c r="BD67" i="9" s="1"/>
  <c r="AS65" i="9"/>
  <c r="BA65" i="9" s="1"/>
  <c r="BI65" i="9" s="1"/>
  <c r="AR65" i="9"/>
  <c r="AZ65" i="9" s="1"/>
  <c r="BH65" i="9" s="1"/>
  <c r="AQ65" i="9"/>
  <c r="AY65" i="9" s="1"/>
  <c r="BG65" i="9" s="1"/>
  <c r="AP65" i="9"/>
  <c r="AX65" i="9" s="1"/>
  <c r="BF65" i="9" s="1"/>
  <c r="AO65" i="9"/>
  <c r="AW65" i="9" s="1"/>
  <c r="BE65" i="9" s="1"/>
  <c r="AN65" i="9"/>
  <c r="AV65" i="9" s="1"/>
  <c r="BD65" i="9" s="1"/>
  <c r="AS61" i="9"/>
  <c r="BA61" i="9" s="1"/>
  <c r="BI61" i="9" s="1"/>
  <c r="AR61" i="9"/>
  <c r="AZ61" i="9" s="1"/>
  <c r="BH61" i="9" s="1"/>
  <c r="AQ61" i="9"/>
  <c r="AY61" i="9" s="1"/>
  <c r="BG61" i="9" s="1"/>
  <c r="AP61" i="9"/>
  <c r="AX61" i="9" s="1"/>
  <c r="BF61" i="9" s="1"/>
  <c r="AO61" i="9"/>
  <c r="AW61" i="9" s="1"/>
  <c r="BE61" i="9" s="1"/>
  <c r="AN61" i="9"/>
  <c r="AV61" i="9" s="1"/>
  <c r="BD61" i="9" s="1"/>
  <c r="AS53" i="9"/>
  <c r="BA53" i="9" s="1"/>
  <c r="BI53" i="9" s="1"/>
  <c r="AR53" i="9"/>
  <c r="AZ53" i="9" s="1"/>
  <c r="BH53" i="9" s="1"/>
  <c r="AQ53" i="9"/>
  <c r="AY53" i="9" s="1"/>
  <c r="BG53" i="9" s="1"/>
  <c r="AP53" i="9"/>
  <c r="AX53" i="9" s="1"/>
  <c r="BF53" i="9" s="1"/>
  <c r="AO53" i="9"/>
  <c r="AW53" i="9" s="1"/>
  <c r="BE53" i="9" s="1"/>
  <c r="AN53" i="9"/>
  <c r="AV53" i="9" s="1"/>
  <c r="BD53" i="9" s="1"/>
  <c r="AS45" i="9"/>
  <c r="BA45" i="9" s="1"/>
  <c r="BI45" i="9" s="1"/>
  <c r="AR45" i="9"/>
  <c r="AZ45" i="9" s="1"/>
  <c r="BH45" i="9" s="1"/>
  <c r="AQ45" i="9"/>
  <c r="AY45" i="9" s="1"/>
  <c r="BG45" i="9" s="1"/>
  <c r="AP45" i="9"/>
  <c r="AX45" i="9" s="1"/>
  <c r="BF45" i="9" s="1"/>
  <c r="AO45" i="9"/>
  <c r="AW45" i="9" s="1"/>
  <c r="BE45" i="9" s="1"/>
  <c r="AN45" i="9"/>
  <c r="AV45" i="9" s="1"/>
  <c r="BD45" i="9" s="1"/>
  <c r="AS37" i="9"/>
  <c r="BA37" i="9" s="1"/>
  <c r="BI37" i="9" s="1"/>
  <c r="AR37" i="9"/>
  <c r="AZ37" i="9" s="1"/>
  <c r="BH37" i="9" s="1"/>
  <c r="AQ37" i="9"/>
  <c r="AY37" i="9" s="1"/>
  <c r="BG37" i="9" s="1"/>
  <c r="AP37" i="9"/>
  <c r="AX37" i="9" s="1"/>
  <c r="BF37" i="9" s="1"/>
  <c r="AO37" i="9"/>
  <c r="AW37" i="9" s="1"/>
  <c r="BE37" i="9" s="1"/>
  <c r="AN37" i="9"/>
  <c r="AV37" i="9" s="1"/>
  <c r="BD37" i="9" s="1"/>
  <c r="AS33" i="9"/>
  <c r="BA33" i="9" s="1"/>
  <c r="BI33" i="9" s="1"/>
  <c r="AR33" i="9"/>
  <c r="AZ33" i="9" s="1"/>
  <c r="BH33" i="9" s="1"/>
  <c r="AQ33" i="9"/>
  <c r="AY33" i="9" s="1"/>
  <c r="BG33" i="9" s="1"/>
  <c r="AP33" i="9"/>
  <c r="AX33" i="9" s="1"/>
  <c r="BF33" i="9" s="1"/>
  <c r="AO33" i="9"/>
  <c r="AW33" i="9" s="1"/>
  <c r="BE33" i="9" s="1"/>
  <c r="AN33" i="9"/>
  <c r="AV33" i="9" s="1"/>
  <c r="BD33" i="9" s="1"/>
  <c r="AS26" i="9"/>
  <c r="BA26" i="9" s="1"/>
  <c r="BI26" i="9" s="1"/>
  <c r="AR26" i="9"/>
  <c r="AZ26" i="9" s="1"/>
  <c r="BH26" i="9" s="1"/>
  <c r="AQ26" i="9"/>
  <c r="AY26" i="9" s="1"/>
  <c r="BG26" i="9" s="1"/>
  <c r="AP26" i="9"/>
  <c r="AX26" i="9" s="1"/>
  <c r="BF26" i="9" s="1"/>
  <c r="AO26" i="9"/>
  <c r="AW26" i="9" s="1"/>
  <c r="BE26" i="9" s="1"/>
  <c r="AN26" i="9"/>
  <c r="AV26" i="9" s="1"/>
  <c r="BD26" i="9" s="1"/>
  <c r="AS18" i="9"/>
  <c r="BA18" i="9" s="1"/>
  <c r="BI18" i="9" s="1"/>
  <c r="AR18" i="9"/>
  <c r="AZ18" i="9" s="1"/>
  <c r="BH18" i="9" s="1"/>
  <c r="AQ18" i="9"/>
  <c r="AY18" i="9" s="1"/>
  <c r="BG18" i="9" s="1"/>
  <c r="AP18" i="9"/>
  <c r="AX18" i="9" s="1"/>
  <c r="BF18" i="9" s="1"/>
  <c r="AO18" i="9"/>
  <c r="AW18" i="9" s="1"/>
  <c r="BE18" i="9" s="1"/>
  <c r="AN18" i="9"/>
  <c r="AV18" i="9" s="1"/>
  <c r="BD18" i="9" s="1"/>
  <c r="AS14" i="9"/>
  <c r="BA14" i="9" s="1"/>
  <c r="AR14" i="9"/>
  <c r="AZ14" i="9" s="1"/>
  <c r="AQ14" i="9"/>
  <c r="AY14" i="9" s="1"/>
  <c r="AP14" i="9"/>
  <c r="AX14" i="9" s="1"/>
  <c r="AO14" i="9"/>
  <c r="AW14" i="9" s="1"/>
  <c r="AN14" i="9"/>
  <c r="AV14" i="9" s="1"/>
  <c r="AS10" i="9"/>
  <c r="BA10" i="9" s="1"/>
  <c r="BI10" i="9" s="1"/>
  <c r="AR10" i="9"/>
  <c r="AZ10" i="9" s="1"/>
  <c r="BH10" i="9" s="1"/>
  <c r="AQ10" i="9"/>
  <c r="AY10" i="9" s="1"/>
  <c r="BG10" i="9" s="1"/>
  <c r="AP10" i="9"/>
  <c r="AX10" i="9" s="1"/>
  <c r="BF10" i="9" s="1"/>
  <c r="AO10" i="9"/>
  <c r="AW10" i="9" s="1"/>
  <c r="BE10" i="9" s="1"/>
  <c r="AN10" i="9"/>
  <c r="AV10" i="9" s="1"/>
  <c r="BD10" i="9" s="1"/>
  <c r="AS88" i="9"/>
  <c r="BA88" i="9" s="1"/>
  <c r="BI88" i="9" s="1"/>
  <c r="AR88" i="9"/>
  <c r="AZ88" i="9" s="1"/>
  <c r="BH88" i="9" s="1"/>
  <c r="AQ88" i="9"/>
  <c r="AY88" i="9" s="1"/>
  <c r="BG88" i="9" s="1"/>
  <c r="AP88" i="9"/>
  <c r="AX88" i="9" s="1"/>
  <c r="BF88" i="9" s="1"/>
  <c r="AO88" i="9"/>
  <c r="AW88" i="9" s="1"/>
  <c r="BE88" i="9" s="1"/>
  <c r="AN88" i="9"/>
  <c r="AV88" i="9" s="1"/>
  <c r="BD88" i="9" s="1"/>
  <c r="AS76" i="9"/>
  <c r="BA76" i="9" s="1"/>
  <c r="BI76" i="9" s="1"/>
  <c r="AR76" i="9"/>
  <c r="AZ76" i="9" s="1"/>
  <c r="BH76" i="9" s="1"/>
  <c r="AQ76" i="9"/>
  <c r="AY76" i="9" s="1"/>
  <c r="BG76" i="9" s="1"/>
  <c r="AP76" i="9"/>
  <c r="AX76" i="9" s="1"/>
  <c r="BF76" i="9" s="1"/>
  <c r="AO76" i="9"/>
  <c r="AW76" i="9" s="1"/>
  <c r="BE76" i="9" s="1"/>
  <c r="AN76" i="9"/>
  <c r="AV76" i="9" s="1"/>
  <c r="BD76" i="9" s="1"/>
  <c r="AS70" i="9"/>
  <c r="BA70" i="9" s="1"/>
  <c r="BI70" i="9" s="1"/>
  <c r="AR70" i="9"/>
  <c r="AZ70" i="9" s="1"/>
  <c r="BH70" i="9" s="1"/>
  <c r="AQ70" i="9"/>
  <c r="AY70" i="9" s="1"/>
  <c r="BG70" i="9" s="1"/>
  <c r="AP70" i="9"/>
  <c r="AX70" i="9" s="1"/>
  <c r="BF70" i="9" s="1"/>
  <c r="AO70" i="9"/>
  <c r="AW70" i="9" s="1"/>
  <c r="BE70" i="9" s="1"/>
  <c r="AN70" i="9"/>
  <c r="AV70" i="9" s="1"/>
  <c r="BD70" i="9" s="1"/>
  <c r="AS58" i="9"/>
  <c r="BA58" i="9" s="1"/>
  <c r="BI58" i="9" s="1"/>
  <c r="AR58" i="9"/>
  <c r="AZ58" i="9" s="1"/>
  <c r="BH58" i="9" s="1"/>
  <c r="AQ58" i="9"/>
  <c r="AY58" i="9" s="1"/>
  <c r="BG58" i="9" s="1"/>
  <c r="AP58" i="9"/>
  <c r="AX58" i="9" s="1"/>
  <c r="BF58" i="9" s="1"/>
  <c r="AO58" i="9"/>
  <c r="AW58" i="9" s="1"/>
  <c r="BE58" i="9" s="1"/>
  <c r="AN58" i="9"/>
  <c r="AV58" i="9" s="1"/>
  <c r="BD58" i="9" s="1"/>
  <c r="AS50" i="9"/>
  <c r="BA50" i="9" s="1"/>
  <c r="BI50" i="9" s="1"/>
  <c r="AR50" i="9"/>
  <c r="AZ50" i="9" s="1"/>
  <c r="BH50" i="9" s="1"/>
  <c r="AQ50" i="9"/>
  <c r="AY50" i="9" s="1"/>
  <c r="BG50" i="9" s="1"/>
  <c r="AP50" i="9"/>
  <c r="AX50" i="9" s="1"/>
  <c r="BF50" i="9" s="1"/>
  <c r="AO50" i="9"/>
  <c r="AW50" i="9" s="1"/>
  <c r="BE50" i="9" s="1"/>
  <c r="AN50" i="9"/>
  <c r="AV50" i="9" s="1"/>
  <c r="BD50" i="9" s="1"/>
  <c r="AS42" i="9"/>
  <c r="BA42" i="9" s="1"/>
  <c r="BI42" i="9" s="1"/>
  <c r="AR42" i="9"/>
  <c r="AZ42" i="9" s="1"/>
  <c r="BH42" i="9" s="1"/>
  <c r="AQ42" i="9"/>
  <c r="AY42" i="9" s="1"/>
  <c r="BG42" i="9" s="1"/>
  <c r="AP42" i="9"/>
  <c r="AX42" i="9" s="1"/>
  <c r="BF42" i="9" s="1"/>
  <c r="AO42" i="9"/>
  <c r="AW42" i="9" s="1"/>
  <c r="BE42" i="9" s="1"/>
  <c r="AN42" i="9"/>
  <c r="AV42" i="9" s="1"/>
  <c r="BD42" i="9" s="1"/>
  <c r="AS31" i="9"/>
  <c r="BA31" i="9" s="1"/>
  <c r="BI31" i="9" s="1"/>
  <c r="AR31" i="9"/>
  <c r="AZ31" i="9" s="1"/>
  <c r="BH31" i="9" s="1"/>
  <c r="AQ31" i="9"/>
  <c r="AY31" i="9" s="1"/>
  <c r="BG31" i="9" s="1"/>
  <c r="AP31" i="9"/>
  <c r="AX31" i="9" s="1"/>
  <c r="BF31" i="9" s="1"/>
  <c r="AO31" i="9"/>
  <c r="AW31" i="9" s="1"/>
  <c r="BE31" i="9" s="1"/>
  <c r="AN31" i="9"/>
  <c r="AV31" i="9" s="1"/>
  <c r="BD31" i="9" s="1"/>
  <c r="AS23" i="9"/>
  <c r="BA23" i="9" s="1"/>
  <c r="BI23" i="9" s="1"/>
  <c r="AR23" i="9"/>
  <c r="AZ23" i="9" s="1"/>
  <c r="BH23" i="9" s="1"/>
  <c r="AQ23" i="9"/>
  <c r="AY23" i="9" s="1"/>
  <c r="BG23" i="9" s="1"/>
  <c r="AP23" i="9"/>
  <c r="AX23" i="9" s="1"/>
  <c r="BF23" i="9" s="1"/>
  <c r="AO23" i="9"/>
  <c r="AW23" i="9" s="1"/>
  <c r="BE23" i="9" s="1"/>
  <c r="AN23" i="9"/>
  <c r="AV23" i="9" s="1"/>
  <c r="BD23" i="9" s="1"/>
  <c r="AS8" i="9"/>
  <c r="BA8" i="9" s="1"/>
  <c r="BI8" i="9" s="1"/>
  <c r="AR8" i="9"/>
  <c r="AZ8" i="9" s="1"/>
  <c r="BH8" i="9" s="1"/>
  <c r="AQ8" i="9"/>
  <c r="AY8" i="9" s="1"/>
  <c r="BG8" i="9" s="1"/>
  <c r="AP8" i="9"/>
  <c r="AX8" i="9" s="1"/>
  <c r="BF8" i="9" s="1"/>
  <c r="AO8" i="9"/>
  <c r="AW8" i="9" s="1"/>
  <c r="BE8" i="9" s="1"/>
  <c r="AN8" i="9"/>
  <c r="AV8" i="9" s="1"/>
  <c r="BD8" i="9" s="1"/>
  <c r="AS87" i="9"/>
  <c r="BA87" i="9" s="1"/>
  <c r="BI87" i="9" s="1"/>
  <c r="AR87" i="9"/>
  <c r="AZ87" i="9" s="1"/>
  <c r="BH87" i="9" s="1"/>
  <c r="AQ87" i="9"/>
  <c r="AY87" i="9" s="1"/>
  <c r="BG87" i="9" s="1"/>
  <c r="AP87" i="9"/>
  <c r="AX87" i="9" s="1"/>
  <c r="BF87" i="9" s="1"/>
  <c r="AO87" i="9"/>
  <c r="AW87" i="9" s="1"/>
  <c r="BE87" i="9" s="1"/>
  <c r="AN87" i="9"/>
  <c r="AV87" i="9" s="1"/>
  <c r="BD87" i="9" s="1"/>
  <c r="AS75" i="9"/>
  <c r="BA75" i="9" s="1"/>
  <c r="BI75" i="9" s="1"/>
  <c r="AR75" i="9"/>
  <c r="AZ75" i="9" s="1"/>
  <c r="BH75" i="9" s="1"/>
  <c r="AQ75" i="9"/>
  <c r="AY75" i="9" s="1"/>
  <c r="BG75" i="9" s="1"/>
  <c r="AP75" i="9"/>
  <c r="AX75" i="9" s="1"/>
  <c r="BF75" i="9" s="1"/>
  <c r="AO75" i="9"/>
  <c r="AW75" i="9" s="1"/>
  <c r="BE75" i="9" s="1"/>
  <c r="AN75" i="9"/>
  <c r="AV75" i="9" s="1"/>
  <c r="BD75" i="9" s="1"/>
  <c r="AS69" i="9"/>
  <c r="BA69" i="9" s="1"/>
  <c r="BI69" i="9" s="1"/>
  <c r="AR69" i="9"/>
  <c r="AZ69" i="9" s="1"/>
  <c r="BH69" i="9" s="1"/>
  <c r="AQ69" i="9"/>
  <c r="AY69" i="9" s="1"/>
  <c r="BG69" i="9" s="1"/>
  <c r="AP69" i="9"/>
  <c r="AX69" i="9" s="1"/>
  <c r="BF69" i="9" s="1"/>
  <c r="AO69" i="9"/>
  <c r="AW69" i="9" s="1"/>
  <c r="BE69" i="9" s="1"/>
  <c r="AN69" i="9"/>
  <c r="AV69" i="9" s="1"/>
  <c r="BD69" i="9" s="1"/>
  <c r="AS57" i="9"/>
  <c r="BA57" i="9" s="1"/>
  <c r="BI57" i="9" s="1"/>
  <c r="AR57" i="9"/>
  <c r="AZ57" i="9" s="1"/>
  <c r="BH57" i="9" s="1"/>
  <c r="AQ57" i="9"/>
  <c r="AY57" i="9" s="1"/>
  <c r="BG57" i="9" s="1"/>
  <c r="AP57" i="9"/>
  <c r="AX57" i="9" s="1"/>
  <c r="BF57" i="9" s="1"/>
  <c r="AO57" i="9"/>
  <c r="AW57" i="9" s="1"/>
  <c r="BE57" i="9" s="1"/>
  <c r="AN57" i="9"/>
  <c r="AV57" i="9" s="1"/>
  <c r="BD57" i="9" s="1"/>
  <c r="AS49" i="9"/>
  <c r="BA49" i="9" s="1"/>
  <c r="BI49" i="9" s="1"/>
  <c r="AR49" i="9"/>
  <c r="AZ49" i="9" s="1"/>
  <c r="BH49" i="9" s="1"/>
  <c r="AQ49" i="9"/>
  <c r="AY49" i="9" s="1"/>
  <c r="BG49" i="9" s="1"/>
  <c r="AP49" i="9"/>
  <c r="AX49" i="9" s="1"/>
  <c r="BF49" i="9" s="1"/>
  <c r="AO49" i="9"/>
  <c r="AW49" i="9" s="1"/>
  <c r="BE49" i="9" s="1"/>
  <c r="AN49" i="9"/>
  <c r="AV49" i="9" s="1"/>
  <c r="BD49" i="9" s="1"/>
  <c r="AS41" i="9"/>
  <c r="BA41" i="9" s="1"/>
  <c r="BI41" i="9" s="1"/>
  <c r="AR41" i="9"/>
  <c r="AZ41" i="9" s="1"/>
  <c r="BH41" i="9" s="1"/>
  <c r="AQ41" i="9"/>
  <c r="AY41" i="9" s="1"/>
  <c r="BG41" i="9" s="1"/>
  <c r="AP41" i="9"/>
  <c r="AX41" i="9" s="1"/>
  <c r="BF41" i="9" s="1"/>
  <c r="AO41" i="9"/>
  <c r="AW41" i="9" s="1"/>
  <c r="BE41" i="9" s="1"/>
  <c r="AN41" i="9"/>
  <c r="AV41" i="9" s="1"/>
  <c r="BD41" i="9" s="1"/>
  <c r="AS30" i="9"/>
  <c r="BA30" i="9" s="1"/>
  <c r="BI30" i="9" s="1"/>
  <c r="AR30" i="9"/>
  <c r="AZ30" i="9" s="1"/>
  <c r="BH30" i="9" s="1"/>
  <c r="AQ30" i="9"/>
  <c r="AY30" i="9" s="1"/>
  <c r="BG30" i="9" s="1"/>
  <c r="AP30" i="9"/>
  <c r="AX30" i="9" s="1"/>
  <c r="BF30" i="9" s="1"/>
  <c r="AO30" i="9"/>
  <c r="AW30" i="9" s="1"/>
  <c r="BE30" i="9" s="1"/>
  <c r="AN30" i="9"/>
  <c r="AV30" i="9" s="1"/>
  <c r="BD30" i="9" s="1"/>
  <c r="AS22" i="9"/>
  <c r="BA22" i="9" s="1"/>
  <c r="BI22" i="9" s="1"/>
  <c r="AR22" i="9"/>
  <c r="AZ22" i="9" s="1"/>
  <c r="BH22" i="9" s="1"/>
  <c r="AQ22" i="9"/>
  <c r="AY22" i="9" s="1"/>
  <c r="BG22" i="9" s="1"/>
  <c r="AP22" i="9"/>
  <c r="AX22" i="9" s="1"/>
  <c r="BF22" i="9" s="1"/>
  <c r="AO22" i="9"/>
  <c r="AW22" i="9" s="1"/>
  <c r="BE22" i="9" s="1"/>
  <c r="AN22" i="9"/>
  <c r="AV22" i="9" s="1"/>
  <c r="BD22" i="9" s="1"/>
  <c r="AS7" i="9"/>
  <c r="BA7" i="9" s="1"/>
  <c r="AR7" i="9"/>
  <c r="AZ7" i="9" s="1"/>
  <c r="AQ7" i="9"/>
  <c r="AP7" i="9"/>
  <c r="AO7" i="9"/>
  <c r="AN7" i="9"/>
  <c r="AV7" i="9" s="1"/>
  <c r="X161" i="10"/>
  <c r="W161" i="10"/>
  <c r="X160" i="10"/>
  <c r="W160" i="10"/>
  <c r="X159" i="10"/>
  <c r="W159" i="10"/>
  <c r="X158" i="10"/>
  <c r="W158" i="10"/>
  <c r="X157" i="10"/>
  <c r="W157" i="10"/>
  <c r="X156" i="10"/>
  <c r="W156" i="10"/>
  <c r="X155" i="10"/>
  <c r="W155" i="10"/>
  <c r="X154" i="10"/>
  <c r="W154" i="10"/>
  <c r="X153" i="10"/>
  <c r="W153" i="10"/>
  <c r="X152" i="10"/>
  <c r="W152" i="10"/>
  <c r="X151" i="10"/>
  <c r="W151" i="10"/>
  <c r="X150" i="10"/>
  <c r="W150" i="10"/>
  <c r="X149" i="10"/>
  <c r="W149" i="10"/>
  <c r="X148" i="10"/>
  <c r="W148" i="10"/>
  <c r="X38" i="10"/>
  <c r="W38" i="10"/>
  <c r="X37" i="10"/>
  <c r="W37" i="10"/>
  <c r="X36" i="10"/>
  <c r="W36" i="10"/>
  <c r="X35" i="10"/>
  <c r="W35" i="10"/>
  <c r="X34" i="10"/>
  <c r="W34" i="10"/>
  <c r="X33" i="10"/>
  <c r="W33" i="10"/>
  <c r="X32" i="10"/>
  <c r="W32" i="10"/>
  <c r="X31" i="10"/>
  <c r="W31" i="10"/>
  <c r="X30" i="10"/>
  <c r="W30" i="10"/>
  <c r="X29" i="10"/>
  <c r="W29" i="10"/>
  <c r="X28" i="10"/>
  <c r="W28" i="10"/>
  <c r="X27" i="10"/>
  <c r="W27" i="10"/>
  <c r="X26" i="10"/>
  <c r="W26" i="10"/>
  <c r="X25" i="10"/>
  <c r="W25" i="10"/>
  <c r="X24" i="10"/>
  <c r="W24" i="10"/>
  <c r="X23" i="10"/>
  <c r="W23" i="10"/>
  <c r="X231" i="10"/>
  <c r="W231" i="10"/>
  <c r="X230" i="10"/>
  <c r="W230" i="10"/>
  <c r="X229" i="10"/>
  <c r="W229" i="10"/>
  <c r="X228" i="10"/>
  <c r="W228" i="10"/>
  <c r="X227" i="10"/>
  <c r="W227" i="10"/>
  <c r="X226" i="10"/>
  <c r="W226" i="10"/>
  <c r="X225" i="10"/>
  <c r="W225" i="10"/>
  <c r="X224" i="10"/>
  <c r="W224" i="10"/>
  <c r="X223" i="10"/>
  <c r="W223" i="10"/>
  <c r="X222" i="10"/>
  <c r="W222" i="10"/>
  <c r="X221" i="10"/>
  <c r="W221" i="10"/>
  <c r="X220" i="10"/>
  <c r="W220" i="10"/>
  <c r="X219" i="10"/>
  <c r="W219" i="10"/>
  <c r="X218" i="10"/>
  <c r="W218" i="10"/>
  <c r="X217" i="10"/>
  <c r="W217" i="10"/>
  <c r="X216" i="10"/>
  <c r="W216" i="10"/>
  <c r="X215" i="10"/>
  <c r="W215" i="10"/>
  <c r="X214" i="10"/>
  <c r="W214" i="10"/>
  <c r="X213" i="10"/>
  <c r="W213" i="10"/>
  <c r="X212" i="10"/>
  <c r="W212" i="10"/>
  <c r="X211" i="10"/>
  <c r="W211" i="10"/>
  <c r="X210" i="10"/>
  <c r="W210" i="10"/>
  <c r="X209" i="10"/>
  <c r="W209" i="10"/>
  <c r="X208" i="10"/>
  <c r="W208" i="10"/>
  <c r="X207" i="10"/>
  <c r="W207" i="10"/>
  <c r="X206" i="10"/>
  <c r="W206" i="10"/>
  <c r="X205" i="10"/>
  <c r="W205" i="10"/>
  <c r="X204" i="10"/>
  <c r="W204" i="10"/>
  <c r="X203" i="10"/>
  <c r="W203" i="10"/>
  <c r="X202" i="10"/>
  <c r="W202" i="10"/>
  <c r="X201" i="10"/>
  <c r="W201" i="10"/>
  <c r="X200" i="10"/>
  <c r="W200" i="10"/>
  <c r="X199" i="10"/>
  <c r="W199" i="10"/>
  <c r="X198" i="10"/>
  <c r="W198" i="10"/>
  <c r="X197" i="10"/>
  <c r="W197" i="10"/>
  <c r="X196" i="10"/>
  <c r="W196" i="10"/>
  <c r="X195" i="10"/>
  <c r="W195" i="10"/>
  <c r="X194" i="10"/>
  <c r="W194" i="10"/>
  <c r="X193" i="10"/>
  <c r="W193" i="10"/>
  <c r="X192" i="10"/>
  <c r="W192" i="10"/>
  <c r="X191" i="10"/>
  <c r="W191" i="10"/>
  <c r="X190" i="10"/>
  <c r="W190" i="10"/>
  <c r="X189" i="10"/>
  <c r="W189" i="10"/>
  <c r="X188" i="10"/>
  <c r="W188" i="10"/>
  <c r="X187" i="10"/>
  <c r="W187" i="10"/>
  <c r="X186" i="10"/>
  <c r="W186" i="10"/>
  <c r="X185" i="10"/>
  <c r="W185" i="10"/>
  <c r="X184" i="10"/>
  <c r="W184" i="10"/>
  <c r="X183" i="10"/>
  <c r="W183" i="10"/>
  <c r="X182" i="10"/>
  <c r="W182" i="10"/>
  <c r="X181" i="10"/>
  <c r="W181" i="10"/>
  <c r="X180" i="10"/>
  <c r="W180" i="10"/>
  <c r="X179" i="10"/>
  <c r="W179" i="10"/>
  <c r="X178" i="10"/>
  <c r="W178" i="10"/>
  <c r="X177" i="10"/>
  <c r="W177" i="10"/>
  <c r="X176" i="10"/>
  <c r="W176" i="10"/>
  <c r="X175" i="10"/>
  <c r="W175" i="10"/>
  <c r="X174" i="10"/>
  <c r="W174" i="10"/>
  <c r="X173" i="10"/>
  <c r="W173" i="10"/>
  <c r="X172" i="10"/>
  <c r="W172" i="10"/>
  <c r="X171" i="10"/>
  <c r="W171" i="10"/>
  <c r="X170" i="10"/>
  <c r="W170" i="10"/>
  <c r="X169" i="10"/>
  <c r="W169" i="10"/>
  <c r="X168" i="10"/>
  <c r="W168" i="10"/>
  <c r="X167" i="10"/>
  <c r="W167" i="10"/>
  <c r="X166" i="10"/>
  <c r="W166" i="10"/>
  <c r="X165" i="10"/>
  <c r="W165" i="10"/>
  <c r="X164" i="10"/>
  <c r="W164" i="10"/>
  <c r="X163" i="10"/>
  <c r="W163" i="10"/>
  <c r="X162" i="10"/>
  <c r="W162" i="10"/>
  <c r="X147" i="10"/>
  <c r="W147" i="10"/>
  <c r="X146" i="10"/>
  <c r="W146" i="10"/>
  <c r="X145" i="10"/>
  <c r="W145" i="10"/>
  <c r="X144" i="10"/>
  <c r="W144" i="10"/>
  <c r="X143" i="10"/>
  <c r="W143" i="10"/>
  <c r="X142" i="10"/>
  <c r="W142" i="10"/>
  <c r="X141" i="10"/>
  <c r="W141" i="10"/>
  <c r="X140" i="10"/>
  <c r="W140" i="10"/>
  <c r="X139" i="10"/>
  <c r="W139" i="10"/>
  <c r="X138" i="10"/>
  <c r="W138" i="10"/>
  <c r="X137" i="10"/>
  <c r="W137" i="10"/>
  <c r="X136" i="10"/>
  <c r="W136" i="10"/>
  <c r="X135" i="10"/>
  <c r="W135" i="10"/>
  <c r="X134" i="10"/>
  <c r="W134" i="10"/>
  <c r="X133" i="10"/>
  <c r="W133" i="10"/>
  <c r="X132" i="10"/>
  <c r="W132" i="10"/>
  <c r="X131" i="10"/>
  <c r="W131" i="10"/>
  <c r="X130" i="10"/>
  <c r="W130" i="10"/>
  <c r="X129" i="10"/>
  <c r="W129" i="10"/>
  <c r="X128" i="10"/>
  <c r="W128" i="10"/>
  <c r="X127" i="10"/>
  <c r="W127" i="10"/>
  <c r="X126" i="10"/>
  <c r="W126" i="10"/>
  <c r="X123" i="10"/>
  <c r="W123" i="10"/>
  <c r="X122" i="10"/>
  <c r="W122" i="10"/>
  <c r="X121" i="10"/>
  <c r="W121" i="10"/>
  <c r="X120" i="10"/>
  <c r="W120" i="10"/>
  <c r="X119" i="10"/>
  <c r="W119" i="10"/>
  <c r="X118" i="10"/>
  <c r="W118" i="10"/>
  <c r="X117" i="10"/>
  <c r="W117" i="10"/>
  <c r="X116" i="10"/>
  <c r="W116" i="10"/>
  <c r="X115" i="10"/>
  <c r="W115" i="10"/>
  <c r="X114" i="10"/>
  <c r="W114" i="10"/>
  <c r="X113" i="10"/>
  <c r="W113" i="10"/>
  <c r="X112" i="10"/>
  <c r="W112" i="10"/>
  <c r="X111" i="10"/>
  <c r="W111" i="10"/>
  <c r="X110" i="10"/>
  <c r="W110" i="10"/>
  <c r="X109" i="10"/>
  <c r="W109" i="10"/>
  <c r="X108" i="10"/>
  <c r="W108" i="10"/>
  <c r="X107" i="10"/>
  <c r="W107" i="10"/>
  <c r="X104" i="10"/>
  <c r="W104" i="10"/>
  <c r="X103" i="10"/>
  <c r="W103" i="10"/>
  <c r="X102" i="10"/>
  <c r="W102" i="10"/>
  <c r="X101" i="10"/>
  <c r="W101" i="10"/>
  <c r="X100" i="10"/>
  <c r="W100" i="10"/>
  <c r="X99" i="10"/>
  <c r="W99" i="10"/>
  <c r="X98" i="10"/>
  <c r="W98" i="10"/>
  <c r="X97" i="10"/>
  <c r="W97" i="10"/>
  <c r="X96" i="10"/>
  <c r="W96" i="10"/>
  <c r="X94" i="10"/>
  <c r="W94" i="10"/>
  <c r="X93" i="10"/>
  <c r="W93" i="10"/>
  <c r="X92" i="10"/>
  <c r="W92" i="10"/>
  <c r="X91" i="10"/>
  <c r="W91" i="10"/>
  <c r="X90" i="10"/>
  <c r="W90" i="10"/>
  <c r="X89" i="10"/>
  <c r="W89" i="10"/>
  <c r="X88" i="10"/>
  <c r="W88" i="10"/>
  <c r="X86" i="10"/>
  <c r="X85" i="10"/>
  <c r="W85" i="10"/>
  <c r="X84" i="10"/>
  <c r="W84" i="10"/>
  <c r="X83" i="10"/>
  <c r="W83" i="10"/>
  <c r="X82" i="10"/>
  <c r="W82" i="10"/>
  <c r="X81" i="10"/>
  <c r="W81" i="10"/>
  <c r="X80" i="10"/>
  <c r="W80" i="10"/>
  <c r="X79" i="10"/>
  <c r="W79" i="10"/>
  <c r="X78" i="10"/>
  <c r="W78" i="10"/>
  <c r="X77" i="10"/>
  <c r="W77" i="10"/>
  <c r="X76" i="10"/>
  <c r="W76" i="10"/>
  <c r="X75" i="10"/>
  <c r="W75" i="10"/>
  <c r="X74" i="10"/>
  <c r="W74" i="10"/>
  <c r="X73" i="10"/>
  <c r="W73" i="10"/>
  <c r="X72" i="10"/>
  <c r="W72" i="10"/>
  <c r="X71" i="10"/>
  <c r="W71" i="10"/>
  <c r="X70" i="10"/>
  <c r="W70" i="10"/>
  <c r="X69" i="10"/>
  <c r="W69" i="10"/>
  <c r="X66" i="10"/>
  <c r="W66" i="10"/>
  <c r="X65" i="10"/>
  <c r="W65" i="10"/>
  <c r="X64" i="10"/>
  <c r="W64" i="10"/>
  <c r="X63" i="10"/>
  <c r="W63" i="10"/>
  <c r="X62" i="10"/>
  <c r="W62" i="10"/>
  <c r="X61" i="10"/>
  <c r="W61" i="10"/>
  <c r="X60" i="10"/>
  <c r="W60" i="10"/>
  <c r="X59" i="10"/>
  <c r="W59" i="10"/>
  <c r="X58" i="10"/>
  <c r="W58" i="10"/>
  <c r="X56" i="10"/>
  <c r="W56" i="10"/>
  <c r="X55" i="10"/>
  <c r="W55" i="10"/>
  <c r="X54" i="10"/>
  <c r="W54" i="10"/>
  <c r="X53" i="10"/>
  <c r="W53" i="10"/>
  <c r="X52" i="10"/>
  <c r="W52" i="10"/>
  <c r="X51" i="10"/>
  <c r="W51" i="10"/>
  <c r="X50" i="10"/>
  <c r="W50" i="10"/>
  <c r="X48" i="10"/>
  <c r="W48" i="10"/>
  <c r="X47" i="10"/>
  <c r="W47" i="10"/>
  <c r="X46" i="10"/>
  <c r="W46" i="10"/>
  <c r="X45" i="10"/>
  <c r="W45" i="10"/>
  <c r="X44" i="10"/>
  <c r="W44" i="10"/>
  <c r="X43" i="10"/>
  <c r="W43" i="10"/>
  <c r="X42" i="10"/>
  <c r="W42" i="10"/>
  <c r="X41" i="10"/>
  <c r="W41" i="10"/>
  <c r="X40" i="10"/>
  <c r="W40" i="10"/>
  <c r="X39" i="10"/>
  <c r="W39" i="10"/>
  <c r="X22" i="10"/>
  <c r="W22" i="10"/>
  <c r="X21" i="10"/>
  <c r="W21" i="10"/>
  <c r="X20" i="10"/>
  <c r="W20" i="10"/>
  <c r="X19" i="10"/>
  <c r="W19" i="10"/>
  <c r="X18" i="10"/>
  <c r="W18" i="10"/>
  <c r="X17" i="10"/>
  <c r="W17" i="10"/>
  <c r="X16" i="10"/>
  <c r="W16" i="10"/>
  <c r="X15" i="10"/>
  <c r="W15" i="10"/>
  <c r="X14" i="10"/>
  <c r="W14" i="10"/>
  <c r="X13" i="10"/>
  <c r="W13" i="10"/>
  <c r="X12" i="10"/>
  <c r="W12" i="10"/>
  <c r="X11" i="10"/>
  <c r="W11" i="10"/>
  <c r="X10" i="10"/>
  <c r="W10" i="10"/>
  <c r="X9" i="10"/>
  <c r="W9" i="10"/>
  <c r="X8" i="10"/>
  <c r="W8" i="10"/>
  <c r="X7" i="10"/>
  <c r="W7" i="10"/>
  <c r="X6" i="10"/>
  <c r="W6" i="10"/>
  <c r="X5" i="10"/>
  <c r="W5" i="10"/>
  <c r="X4" i="10"/>
  <c r="W4" i="10"/>
  <c r="Y97" i="10" l="1"/>
  <c r="Y145" i="10"/>
  <c r="Y34" i="10"/>
  <c r="Y38" i="10"/>
  <c r="Y209" i="10"/>
  <c r="Y217" i="10"/>
  <c r="Y228" i="10"/>
  <c r="Y23" i="10"/>
  <c r="Y100" i="10"/>
  <c r="Y104" i="10"/>
  <c r="Y118" i="10"/>
  <c r="Y162" i="10"/>
  <c r="Y170" i="10"/>
  <c r="Y174" i="10"/>
  <c r="Y178" i="10"/>
  <c r="Y186" i="10"/>
  <c r="Y190" i="10"/>
  <c r="Y158" i="10"/>
  <c r="Y141" i="10"/>
  <c r="Y151" i="10"/>
  <c r="Y155" i="10"/>
  <c r="Y69" i="10"/>
  <c r="Y77" i="10"/>
  <c r="Y85" i="10"/>
  <c r="Y91" i="10"/>
  <c r="Y194" i="10"/>
  <c r="AZ101" i="9"/>
  <c r="BH7" i="9"/>
  <c r="H22" i="5"/>
  <c r="H7" i="5"/>
  <c r="BF14" i="9"/>
  <c r="BA101" i="9"/>
  <c r="BI7" i="9"/>
  <c r="J7" i="5"/>
  <c r="J22" i="5"/>
  <c r="BH14" i="9"/>
  <c r="BB75" i="9"/>
  <c r="BB81" i="9"/>
  <c r="BB41" i="9"/>
  <c r="D7" i="5"/>
  <c r="D22" i="5"/>
  <c r="BB14" i="9"/>
  <c r="BB65" i="9"/>
  <c r="BB95" i="9"/>
  <c r="BB67" i="9"/>
  <c r="BB97" i="9"/>
  <c r="I22" i="5"/>
  <c r="I7" i="5"/>
  <c r="BG14" i="9"/>
  <c r="BB69" i="9"/>
  <c r="AN29" i="9"/>
  <c r="AV29" i="9" s="1"/>
  <c r="BD29" i="9" s="1"/>
  <c r="AU29" i="9"/>
  <c r="BC29" i="9" s="1"/>
  <c r="AN84" i="9"/>
  <c r="AV84" i="9" s="1"/>
  <c r="BD84" i="9" s="1"/>
  <c r="AU84" i="9"/>
  <c r="BC84" i="9" s="1"/>
  <c r="BB18" i="9"/>
  <c r="AN51" i="9"/>
  <c r="AV51" i="9" s="1"/>
  <c r="BD51" i="9" s="1"/>
  <c r="AU51" i="9"/>
  <c r="BC51" i="9" s="1"/>
  <c r="AN12" i="9"/>
  <c r="AV12" i="9" s="1"/>
  <c r="BD12" i="9" s="1"/>
  <c r="AU12" i="9"/>
  <c r="BC12" i="9" s="1"/>
  <c r="AN63" i="9"/>
  <c r="AV63" i="9" s="1"/>
  <c r="BD63" i="9" s="1"/>
  <c r="AU63" i="9"/>
  <c r="BC63" i="9" s="1"/>
  <c r="AN21" i="9"/>
  <c r="AV21" i="9" s="1"/>
  <c r="BD21" i="9" s="1"/>
  <c r="AU21" i="9"/>
  <c r="BC21" i="9" s="1"/>
  <c r="AN80" i="9"/>
  <c r="AV80" i="9" s="1"/>
  <c r="BD80" i="9" s="1"/>
  <c r="AU80" i="9"/>
  <c r="BC80" i="9" s="1"/>
  <c r="BB87" i="9"/>
  <c r="AT7" i="9"/>
  <c r="AL101" i="9"/>
  <c r="BB85" i="9"/>
  <c r="AN43" i="9"/>
  <c r="AV43" i="9" s="1"/>
  <c r="BD43" i="9" s="1"/>
  <c r="AU43" i="9"/>
  <c r="BC43" i="9" s="1"/>
  <c r="AN60" i="9"/>
  <c r="AV60" i="9" s="1"/>
  <c r="BD60" i="9" s="1"/>
  <c r="AU60" i="9"/>
  <c r="BC60" i="9" s="1"/>
  <c r="AN55" i="9"/>
  <c r="AV55" i="9" s="1"/>
  <c r="BD55" i="9" s="1"/>
  <c r="AU55" i="9"/>
  <c r="BC55" i="9" s="1"/>
  <c r="AN17" i="9"/>
  <c r="AV17" i="9" s="1"/>
  <c r="BD17" i="9" s="1"/>
  <c r="AU17" i="9"/>
  <c r="BC17" i="9" s="1"/>
  <c r="AN74" i="9"/>
  <c r="AV74" i="9" s="1"/>
  <c r="BD74" i="9" s="1"/>
  <c r="AU74" i="9"/>
  <c r="BC74" i="9" s="1"/>
  <c r="BB22" i="9"/>
  <c r="AN24" i="9"/>
  <c r="AV24" i="9" s="1"/>
  <c r="BD24" i="9" s="1"/>
  <c r="AU24" i="9"/>
  <c r="BC24" i="9" s="1"/>
  <c r="AN52" i="9"/>
  <c r="AV52" i="9" s="1"/>
  <c r="BD52" i="9" s="1"/>
  <c r="AU52" i="9"/>
  <c r="BC52" i="9" s="1"/>
  <c r="AN47" i="9"/>
  <c r="AV47" i="9" s="1"/>
  <c r="BD47" i="9" s="1"/>
  <c r="AU47" i="9"/>
  <c r="BC47" i="9" s="1"/>
  <c r="AN13" i="9"/>
  <c r="AV13" i="9" s="1"/>
  <c r="BD13" i="9" s="1"/>
  <c r="AU13" i="9"/>
  <c r="BC13" i="9" s="1"/>
  <c r="AN64" i="9"/>
  <c r="AV64" i="9" s="1"/>
  <c r="BD64" i="9" s="1"/>
  <c r="AU64" i="9"/>
  <c r="BC64" i="9" s="1"/>
  <c r="BB37" i="9"/>
  <c r="AO101" i="9"/>
  <c r="AP101" i="9"/>
  <c r="K22" i="5"/>
  <c r="K7" i="5"/>
  <c r="BI14" i="9"/>
  <c r="G22" i="5"/>
  <c r="G7" i="5"/>
  <c r="AN32" i="9"/>
  <c r="AV32" i="9" s="1"/>
  <c r="BD32" i="9" s="1"/>
  <c r="AU32" i="9"/>
  <c r="BC32" i="9" s="1"/>
  <c r="AN35" i="9"/>
  <c r="AV35" i="9" s="1"/>
  <c r="BD35" i="9" s="1"/>
  <c r="AU35" i="9"/>
  <c r="BC35" i="9" s="1"/>
  <c r="AN91" i="9"/>
  <c r="AV91" i="9" s="1"/>
  <c r="BD91" i="9" s="1"/>
  <c r="AU91" i="9"/>
  <c r="BC91" i="9" s="1"/>
  <c r="AN48" i="9"/>
  <c r="AV48" i="9" s="1"/>
  <c r="BD48" i="9" s="1"/>
  <c r="AU48" i="9"/>
  <c r="BC48" i="9" s="1"/>
  <c r="AN25" i="9"/>
  <c r="AV25" i="9" s="1"/>
  <c r="BD25" i="9" s="1"/>
  <c r="AU25" i="9"/>
  <c r="BC25" i="9" s="1"/>
  <c r="AN28" i="9"/>
  <c r="AV28" i="9" s="1"/>
  <c r="BD28" i="9" s="1"/>
  <c r="AU28" i="9"/>
  <c r="BC28" i="9" s="1"/>
  <c r="AN83" i="9"/>
  <c r="AV83" i="9" s="1"/>
  <c r="BD83" i="9" s="1"/>
  <c r="AU83" i="9"/>
  <c r="BC83" i="9" s="1"/>
  <c r="AN40" i="9"/>
  <c r="AV40" i="9" s="1"/>
  <c r="BD40" i="9" s="1"/>
  <c r="AU40" i="9"/>
  <c r="BC40" i="9" s="1"/>
  <c r="AN100" i="9"/>
  <c r="AV100" i="9" s="1"/>
  <c r="BD100" i="9" s="1"/>
  <c r="AU100" i="9"/>
  <c r="BC100" i="9" s="1"/>
  <c r="AW7" i="9"/>
  <c r="BD7" i="9"/>
  <c r="BE14" i="9"/>
  <c r="AQ101" i="9"/>
  <c r="AR101" i="9"/>
  <c r="AS101" i="9"/>
  <c r="AN9" i="9"/>
  <c r="AV9" i="9" s="1"/>
  <c r="BD9" i="9" s="1"/>
  <c r="AM101" i="9"/>
  <c r="AU9" i="9"/>
  <c r="AN20" i="9"/>
  <c r="AV20" i="9" s="1"/>
  <c r="BD20" i="9" s="1"/>
  <c r="AU20" i="9"/>
  <c r="BC20" i="9" s="1"/>
  <c r="AN79" i="9"/>
  <c r="AV79" i="9" s="1"/>
  <c r="BD79" i="9" s="1"/>
  <c r="AU79" i="9"/>
  <c r="BC79" i="9" s="1"/>
  <c r="AN36" i="9"/>
  <c r="AV36" i="9" s="1"/>
  <c r="BD36" i="9" s="1"/>
  <c r="AU36" i="9"/>
  <c r="BC36" i="9" s="1"/>
  <c r="AN92" i="9"/>
  <c r="AV92" i="9" s="1"/>
  <c r="BD92" i="9" s="1"/>
  <c r="AU92" i="9"/>
  <c r="BC92" i="9" s="1"/>
  <c r="AX7" i="9"/>
  <c r="BB93" i="9"/>
  <c r="AN59" i="9"/>
  <c r="AV59" i="9" s="1"/>
  <c r="BD59" i="9" s="1"/>
  <c r="AU59" i="9"/>
  <c r="BC59" i="9" s="1"/>
  <c r="AN16" i="9"/>
  <c r="AV16" i="9" s="1"/>
  <c r="BD16" i="9" s="1"/>
  <c r="AU16" i="9"/>
  <c r="AN73" i="9"/>
  <c r="AV73" i="9" s="1"/>
  <c r="BD73" i="9" s="1"/>
  <c r="AU73" i="9"/>
  <c r="BC73" i="9" s="1"/>
  <c r="AY7" i="9"/>
  <c r="BD14" i="9"/>
  <c r="BB30" i="9"/>
  <c r="AU39" i="9"/>
  <c r="BC39" i="9" s="1"/>
  <c r="AU44" i="9"/>
  <c r="BC44" i="9" s="1"/>
  <c r="AU56" i="9"/>
  <c r="BC56" i="9" s="1"/>
  <c r="AU99" i="9"/>
  <c r="BC99" i="9" s="1"/>
  <c r="Y47" i="10"/>
  <c r="Y61" i="10"/>
  <c r="Y71" i="10"/>
  <c r="Y79" i="10"/>
  <c r="Y43" i="10"/>
  <c r="Y112" i="10"/>
  <c r="Y126" i="10"/>
  <c r="Y130" i="10"/>
  <c r="Y31" i="10"/>
  <c r="Y152" i="10"/>
  <c r="Y160" i="10"/>
  <c r="Y56" i="10"/>
  <c r="Y52" i="10"/>
  <c r="Y5" i="10"/>
  <c r="Y41" i="10"/>
  <c r="Y6" i="10"/>
  <c r="Y64" i="10"/>
  <c r="Y74" i="10"/>
  <c r="Y78" i="10"/>
  <c r="Y142" i="10"/>
  <c r="Y146" i="10"/>
  <c r="Y53" i="10"/>
  <c r="Y66" i="10"/>
  <c r="Y17" i="10"/>
  <c r="Y32" i="10"/>
  <c r="Y153" i="10"/>
  <c r="Y161" i="10"/>
  <c r="Y226" i="10"/>
  <c r="Y164" i="10"/>
  <c r="Y168" i="10"/>
  <c r="Y176" i="10"/>
  <c r="Y184" i="10"/>
  <c r="Y192" i="10"/>
  <c r="Y196" i="10"/>
  <c r="Y200" i="10"/>
  <c r="Y204" i="10"/>
  <c r="Y208" i="10"/>
  <c r="Y220" i="10"/>
  <c r="Y224" i="10"/>
  <c r="Y27" i="10"/>
  <c r="Y45" i="10"/>
  <c r="Y50" i="10"/>
  <c r="Y94" i="10"/>
  <c r="Y103" i="10"/>
  <c r="Y109" i="10"/>
  <c r="Y121" i="10"/>
  <c r="Y127" i="10"/>
  <c r="Y131" i="10"/>
  <c r="Y135" i="10"/>
  <c r="Y148" i="10"/>
  <c r="Y159" i="10"/>
  <c r="Y21" i="10"/>
  <c r="Y10" i="10"/>
  <c r="Y177" i="10"/>
  <c r="Y181" i="10"/>
  <c r="Y185" i="10"/>
  <c r="Y193" i="10"/>
  <c r="Y197" i="10"/>
  <c r="Y221" i="10"/>
  <c r="Y229" i="10"/>
  <c r="Y24" i="10"/>
  <c r="Y114" i="10"/>
  <c r="Y149" i="10"/>
  <c r="Y156" i="10"/>
  <c r="Y92" i="10"/>
  <c r="Y33" i="10"/>
  <c r="Y150" i="10"/>
  <c r="Y157" i="10"/>
  <c r="Y8" i="10"/>
  <c r="Y12" i="10"/>
  <c r="Y16" i="10"/>
  <c r="Y20" i="10"/>
  <c r="Y40" i="10"/>
  <c r="Y83" i="10"/>
  <c r="Y98" i="10"/>
  <c r="Y120" i="10"/>
  <c r="Y138" i="10"/>
  <c r="Y163" i="10"/>
  <c r="Y171" i="10"/>
  <c r="Y175" i="10"/>
  <c r="Y179" i="10"/>
  <c r="Y183" i="10"/>
  <c r="Y26" i="10"/>
  <c r="Y30" i="10"/>
  <c r="Y154" i="10"/>
  <c r="Y214" i="10"/>
  <c r="Y207" i="10"/>
  <c r="Y215" i="10"/>
  <c r="Y219" i="10"/>
  <c r="Y212" i="10"/>
  <c r="Y216" i="10"/>
  <c r="Y72" i="10"/>
  <c r="Y187" i="10"/>
  <c r="Y76" i="10"/>
  <c r="Y122" i="10"/>
  <c r="Y59" i="10"/>
  <c r="Y107" i="10"/>
  <c r="Y143" i="10"/>
  <c r="Y191" i="10"/>
  <c r="Y28" i="10"/>
  <c r="Y11" i="10"/>
  <c r="Y115" i="10"/>
  <c r="Y136" i="10"/>
  <c r="Y147" i="10"/>
  <c r="Y180" i="10"/>
  <c r="Y195" i="10"/>
  <c r="Y4" i="10"/>
  <c r="Y19" i="10"/>
  <c r="Y39" i="10"/>
  <c r="Y51" i="10"/>
  <c r="Y55" i="10"/>
  <c r="Y60" i="10"/>
  <c r="Y73" i="10"/>
  <c r="Y90" i="10"/>
  <c r="Y102" i="10"/>
  <c r="Y108" i="10"/>
  <c r="Y123" i="10"/>
  <c r="Y129" i="10"/>
  <c r="Y140" i="10"/>
  <c r="Y144" i="10"/>
  <c r="Y169" i="10"/>
  <c r="Y173" i="10"/>
  <c r="Y188" i="10"/>
  <c r="Y199" i="10"/>
  <c r="Y206" i="10"/>
  <c r="Y213" i="10"/>
  <c r="Y231" i="10"/>
  <c r="Y25" i="10"/>
  <c r="Y29" i="10"/>
  <c r="Y36" i="10"/>
  <c r="Y63" i="10"/>
  <c r="Y93" i="10"/>
  <c r="Y139" i="10"/>
  <c r="Y198" i="10"/>
  <c r="Y223" i="10"/>
  <c r="Y35" i="10"/>
  <c r="Y15" i="10"/>
  <c r="Y46" i="10"/>
  <c r="Y84" i="10"/>
  <c r="Y119" i="10"/>
  <c r="Y165" i="10"/>
  <c r="Y227" i="10"/>
  <c r="Y70" i="10"/>
  <c r="Y81" i="10"/>
  <c r="Y99" i="10"/>
  <c r="Y116" i="10"/>
  <c r="Y133" i="10"/>
  <c r="Y137" i="10"/>
  <c r="Y166" i="10"/>
  <c r="Y203" i="10"/>
  <c r="Y210" i="10"/>
  <c r="Y18" i="10"/>
  <c r="Y54" i="10"/>
  <c r="Y111" i="10"/>
  <c r="Y172" i="10"/>
  <c r="Y205" i="10"/>
  <c r="Y80" i="10"/>
  <c r="Y202" i="10"/>
  <c r="Y189" i="10"/>
  <c r="Y37" i="10"/>
  <c r="Y9" i="10"/>
  <c r="Y13" i="10"/>
  <c r="Y44" i="10"/>
  <c r="Y48" i="10"/>
  <c r="Y65" i="10"/>
  <c r="Y82" i="10"/>
  <c r="Y96" i="10"/>
  <c r="Y113" i="10"/>
  <c r="Y117" i="10"/>
  <c r="Y134" i="10"/>
  <c r="Y167" i="10"/>
  <c r="Y182" i="10"/>
  <c r="Y211" i="10"/>
  <c r="Y218" i="10"/>
  <c r="Y225" i="10"/>
  <c r="Y22" i="10"/>
  <c r="Y89" i="10"/>
  <c r="Y101" i="10"/>
  <c r="Y128" i="10"/>
  <c r="Y230" i="10"/>
  <c r="Y7" i="10"/>
  <c r="Y42" i="10"/>
  <c r="Y132" i="10"/>
  <c r="Y58" i="10"/>
  <c r="Y62" i="10"/>
  <c r="Y75" i="10"/>
  <c r="Y88" i="10"/>
  <c r="Y110" i="10"/>
  <c r="Y201" i="10"/>
  <c r="Y222" i="10"/>
  <c r="F22" i="5" l="1"/>
  <c r="P16" i="12"/>
  <c r="K34" i="5"/>
  <c r="AV101" i="9"/>
  <c r="AY101" i="9"/>
  <c r="BG7" i="9"/>
  <c r="BG101" i="9" s="1"/>
  <c r="BI101" i="9"/>
  <c r="BB7" i="9"/>
  <c r="BB101" i="9" s="1"/>
  <c r="AT101" i="9"/>
  <c r="I16" i="12" s="1"/>
  <c r="E7" i="5"/>
  <c r="E22" i="5"/>
  <c r="BC16" i="9"/>
  <c r="AX101" i="9"/>
  <c r="BF7" i="9"/>
  <c r="BF101" i="9" s="1"/>
  <c r="AU101" i="9"/>
  <c r="BC9" i="9"/>
  <c r="BD101" i="9"/>
  <c r="AN101" i="9"/>
  <c r="BH101" i="9"/>
  <c r="AW101" i="9"/>
  <c r="BE7" i="9"/>
  <c r="BE101" i="9" s="1"/>
  <c r="F7" i="5"/>
  <c r="J34" i="5"/>
  <c r="O16" i="12"/>
  <c r="F34" i="5" l="1"/>
  <c r="K16" i="12"/>
  <c r="BC101" i="9"/>
  <c r="E34" i="5"/>
  <c r="J16" i="12"/>
  <c r="H34" i="5"/>
  <c r="M16" i="12"/>
  <c r="G34" i="5"/>
  <c r="L16" i="12"/>
  <c r="I34" i="5"/>
  <c r="N16" i="12"/>
  <c r="S31" i="5"/>
  <c r="R31" i="5"/>
  <c r="Q31" i="5"/>
  <c r="P31" i="5"/>
  <c r="O31" i="5"/>
  <c r="N31" i="5"/>
  <c r="M31" i="5"/>
  <c r="S30" i="5"/>
  <c r="R30" i="5"/>
  <c r="Q30" i="5"/>
  <c r="P30" i="5"/>
  <c r="O30" i="5"/>
  <c r="N30" i="5"/>
  <c r="M30" i="5"/>
  <c r="S29" i="5"/>
  <c r="R29" i="5"/>
  <c r="Q29" i="5"/>
  <c r="P29" i="5"/>
  <c r="O29" i="5"/>
  <c r="N29" i="5"/>
  <c r="M29" i="5"/>
  <c r="S28" i="5"/>
  <c r="R28" i="5"/>
  <c r="Q28" i="5"/>
  <c r="P28" i="5"/>
  <c r="O28" i="5"/>
  <c r="N28" i="5"/>
  <c r="M28" i="5"/>
  <c r="S27" i="5"/>
  <c r="R27" i="5"/>
  <c r="Q27" i="5"/>
  <c r="P27" i="5"/>
  <c r="O27" i="5"/>
  <c r="N27" i="5"/>
  <c r="M27" i="5"/>
  <c r="S26" i="5"/>
  <c r="R26" i="5"/>
  <c r="Q26" i="5"/>
  <c r="P26" i="5"/>
  <c r="O26" i="5"/>
  <c r="N26" i="5"/>
  <c r="M26" i="5"/>
  <c r="S25" i="5"/>
  <c r="R25" i="5"/>
  <c r="Q25" i="5"/>
  <c r="P25" i="5"/>
  <c r="O25" i="5"/>
  <c r="N25" i="5"/>
  <c r="M25" i="5"/>
  <c r="S24" i="5"/>
  <c r="R24" i="5"/>
  <c r="Q24" i="5"/>
  <c r="P24" i="5"/>
  <c r="O24" i="5"/>
  <c r="N24" i="5"/>
  <c r="M24" i="5"/>
  <c r="S23" i="5"/>
  <c r="R23" i="5"/>
  <c r="Q23" i="5"/>
  <c r="P23" i="5"/>
  <c r="O23" i="5"/>
  <c r="N23" i="5"/>
  <c r="M23" i="5"/>
  <c r="L31" i="5"/>
  <c r="L30" i="5"/>
  <c r="L29" i="5"/>
  <c r="L28" i="5"/>
  <c r="L27" i="5"/>
  <c r="L26" i="5"/>
  <c r="L25" i="5"/>
  <c r="L24" i="5"/>
  <c r="L23" i="5"/>
  <c r="S19" i="5"/>
  <c r="R19" i="5"/>
  <c r="Q19" i="5"/>
  <c r="P19" i="5"/>
  <c r="O19" i="5"/>
  <c r="N19" i="5"/>
  <c r="M19" i="5"/>
  <c r="L19" i="5"/>
  <c r="S18" i="5"/>
  <c r="R18" i="5"/>
  <c r="Q18" i="5"/>
  <c r="P18" i="5"/>
  <c r="O18" i="5"/>
  <c r="N18" i="5"/>
  <c r="M18" i="5"/>
  <c r="L18" i="5"/>
  <c r="S17" i="5"/>
  <c r="R17" i="5"/>
  <c r="Q17" i="5"/>
  <c r="P17" i="5"/>
  <c r="O17" i="5"/>
  <c r="N17" i="5"/>
  <c r="M17" i="5"/>
  <c r="L17" i="5"/>
  <c r="S16" i="5"/>
  <c r="R16" i="5"/>
  <c r="Q16" i="5"/>
  <c r="P16" i="5"/>
  <c r="O16" i="5"/>
  <c r="N16" i="5"/>
  <c r="M16" i="5"/>
  <c r="L16" i="5"/>
  <c r="S15" i="5"/>
  <c r="R15" i="5"/>
  <c r="Q15" i="5"/>
  <c r="P15" i="5"/>
  <c r="O15" i="5"/>
  <c r="N15" i="5"/>
  <c r="M15" i="5"/>
  <c r="L15" i="5"/>
  <c r="S14" i="5"/>
  <c r="R14" i="5"/>
  <c r="Q14" i="5"/>
  <c r="P14" i="5"/>
  <c r="O14" i="5"/>
  <c r="N14" i="5"/>
  <c r="M14" i="5"/>
  <c r="L14" i="5"/>
  <c r="S13" i="5"/>
  <c r="R13" i="5"/>
  <c r="Q13" i="5"/>
  <c r="P13" i="5"/>
  <c r="O13" i="5"/>
  <c r="N13" i="5"/>
  <c r="M13" i="5"/>
  <c r="L13" i="5"/>
  <c r="S12" i="5"/>
  <c r="R12" i="5"/>
  <c r="Q12" i="5"/>
  <c r="P12" i="5"/>
  <c r="O12" i="5"/>
  <c r="N12" i="5"/>
  <c r="M12" i="5"/>
  <c r="L12" i="5"/>
  <c r="S11" i="5"/>
  <c r="R11" i="5"/>
  <c r="Q11" i="5"/>
  <c r="P11" i="5"/>
  <c r="O11" i="5"/>
  <c r="N11" i="5"/>
  <c r="M11" i="5"/>
  <c r="L11" i="5"/>
  <c r="S10" i="5"/>
  <c r="R10" i="5"/>
  <c r="Q10" i="5"/>
  <c r="P10" i="5"/>
  <c r="O10" i="5"/>
  <c r="N10" i="5"/>
  <c r="M10" i="5"/>
  <c r="L10" i="5"/>
  <c r="S9" i="5"/>
  <c r="R9" i="5"/>
  <c r="Q9" i="5"/>
  <c r="P9" i="5"/>
  <c r="O9" i="5"/>
  <c r="N9" i="5"/>
  <c r="M9" i="5"/>
  <c r="L9" i="5"/>
  <c r="S8" i="5"/>
  <c r="R8" i="5"/>
  <c r="Q8" i="5"/>
  <c r="P8" i="5"/>
  <c r="O8" i="5"/>
  <c r="N8" i="5"/>
  <c r="M8" i="5"/>
  <c r="L8" i="5"/>
  <c r="Q20" i="5" l="1"/>
  <c r="S20" i="5"/>
  <c r="P20" i="5"/>
  <c r="N20" i="5"/>
  <c r="M20" i="5"/>
  <c r="O20" i="5"/>
  <c r="R20" i="5"/>
  <c r="R32" i="5"/>
  <c r="R33" i="5" l="1"/>
  <c r="U101" i="9" l="1"/>
  <c r="T101" i="9"/>
  <c r="S101" i="9"/>
  <c r="R101" i="9"/>
  <c r="Q101" i="9"/>
  <c r="P101" i="9"/>
  <c r="O101" i="9"/>
  <c r="N101" i="9"/>
  <c r="J32" i="5" l="1"/>
  <c r="I32" i="5"/>
  <c r="H32" i="5"/>
  <c r="G32" i="5"/>
  <c r="F32" i="5"/>
  <c r="E32" i="5"/>
  <c r="Q32" i="5"/>
  <c r="P32" i="5"/>
  <c r="J20" i="5"/>
  <c r="I20" i="5"/>
  <c r="H20" i="5"/>
  <c r="G20" i="5"/>
  <c r="F20" i="5"/>
  <c r="E20" i="5"/>
  <c r="S32" i="5" l="1"/>
  <c r="S33" i="5" s="1"/>
  <c r="L32" i="5"/>
  <c r="M32" i="5"/>
  <c r="N32" i="5"/>
  <c r="O32" i="5"/>
  <c r="F33" i="5"/>
  <c r="J33" i="5"/>
  <c r="I33" i="5"/>
  <c r="G33" i="5"/>
  <c r="H33" i="5"/>
  <c r="K32" i="5"/>
  <c r="K20" i="5"/>
  <c r="L20" i="5"/>
  <c r="E33" i="5"/>
  <c r="L33" i="5" l="1"/>
  <c r="K33" i="5"/>
  <c r="Q33" i="5"/>
  <c r="O33" i="5"/>
  <c r="P33" i="5"/>
  <c r="M33" i="5"/>
  <c r="N33" i="5"/>
</calcChain>
</file>

<file path=xl/sharedStrings.xml><?xml version="1.0" encoding="utf-8"?>
<sst xmlns="http://schemas.openxmlformats.org/spreadsheetml/2006/main" count="11601" uniqueCount="290">
  <si>
    <t>The State of New Jersey</t>
  </si>
  <si>
    <t>Department of Envinromental Protection</t>
  </si>
  <si>
    <t>2020 Projection Year Inventory</t>
  </si>
  <si>
    <t>2020 Nonroad Sources Emission Inventory Calculations</t>
  </si>
  <si>
    <t>2020 Nonroad Inventory</t>
  </si>
  <si>
    <t>Commercial Marine Vessels</t>
  </si>
  <si>
    <t>Volatile Organic Compouds (VOC), Nitrogen Oxide (NOx) and Carbon Monoxide (CO)</t>
  </si>
  <si>
    <t>Annual and Average Summer Weekday  Emissions</t>
  </si>
  <si>
    <t>Controlled 2020</t>
  </si>
  <si>
    <t>TABLE 1:</t>
  </si>
  <si>
    <t>2017 BASE AND 2020 PROJECTED EMISSION INVENTORIES</t>
  </si>
  <si>
    <t>CONTROLLED 2020</t>
  </si>
  <si>
    <t>COMMERCIAL MARINE VESSELS (CMV)</t>
  </si>
  <si>
    <r>
      <t>ANNUAL AND SUMMER WEEKDAY EMISSIONS BY O3 NAA AND CTY TONSPERYEAR (TPY) AND TONSPERDAY (TPD)</t>
    </r>
    <r>
      <rPr>
        <b/>
        <sz val="10"/>
        <color indexed="8"/>
        <rFont val="Arial"/>
        <family val="2"/>
      </rPr>
      <t xml:space="preserve"> </t>
    </r>
  </si>
  <si>
    <t>O3 AQCR</t>
  </si>
  <si>
    <t>COUNTY</t>
  </si>
  <si>
    <t>STCNTYFIPS</t>
  </si>
  <si>
    <t>2020CO_TPY</t>
  </si>
  <si>
    <t>2020CO2_TPY</t>
  </si>
  <si>
    <t>2020NH3_TPY</t>
  </si>
  <si>
    <t>2020NOX_TPY</t>
  </si>
  <si>
    <t>2020PM10-PRI_TPY</t>
  </si>
  <si>
    <t>2020PM25-PRI_TPY</t>
  </si>
  <si>
    <t>2020SO2_TPY</t>
  </si>
  <si>
    <t>2020VOC_TPY</t>
  </si>
  <si>
    <t>CO_TPD</t>
  </si>
  <si>
    <t>CO2_TPD</t>
  </si>
  <si>
    <t>NH3_TPD</t>
  </si>
  <si>
    <t>NOX_TPD</t>
  </si>
  <si>
    <t>PM10-PRI_TPD</t>
  </si>
  <si>
    <t>PM25-PRI</t>
  </si>
  <si>
    <t>SO2_TPD</t>
  </si>
  <si>
    <t>VOC_TPD</t>
  </si>
  <si>
    <t>NNJ-NY-Conn</t>
  </si>
  <si>
    <t>Bergen</t>
  </si>
  <si>
    <t>Essex</t>
  </si>
  <si>
    <t>Hudson</t>
  </si>
  <si>
    <t>Hunterdon</t>
  </si>
  <si>
    <t xml:space="preserve">Middlesex </t>
  </si>
  <si>
    <t>Monmouth</t>
  </si>
  <si>
    <t>Morris</t>
  </si>
  <si>
    <t>Passaic</t>
  </si>
  <si>
    <t>Somerset</t>
  </si>
  <si>
    <t>Sussex</t>
  </si>
  <si>
    <t>Union</t>
  </si>
  <si>
    <t>Warren</t>
  </si>
  <si>
    <t>TOT NNJ-NY-Conn O3 AQCR Pop &amp; Emissions</t>
  </si>
  <si>
    <t>SNJ-Phil</t>
  </si>
  <si>
    <t>ATLANTIC</t>
  </si>
  <si>
    <t>BURLINGTON</t>
  </si>
  <si>
    <t>CAMDEN</t>
  </si>
  <si>
    <t>CAPE MAY</t>
  </si>
  <si>
    <t>CUMBERLAND</t>
  </si>
  <si>
    <t>GLOUCESTER</t>
  </si>
  <si>
    <t>MERCER</t>
  </si>
  <si>
    <t>OCEAN</t>
  </si>
  <si>
    <t>SALEM</t>
  </si>
  <si>
    <t>TOTAL SNJ-PHIL O3 AQCR Pop $ Emissions</t>
  </si>
  <si>
    <t>TOTAL NJ EMISSIONS</t>
  </si>
  <si>
    <t>TABLE 2:</t>
  </si>
  <si>
    <t>ANNUAL EMISSIONS BY O3 NAA AND CTY TONSPERYEAR (TPY)</t>
  </si>
  <si>
    <t>Category</t>
  </si>
  <si>
    <t>Row Labels</t>
  </si>
  <si>
    <t>Sum of CO_TPY2</t>
  </si>
  <si>
    <t>Sum of CO2_TPY2</t>
  </si>
  <si>
    <t>Sum of NH3_TPY2</t>
  </si>
  <si>
    <t>Sum of NOX_TPY2</t>
  </si>
  <si>
    <t>Sum of PM10-PRI_TPY2</t>
  </si>
  <si>
    <t>Sum of PM25-PRI_TPY</t>
  </si>
  <si>
    <t>Sum of SO2_TPY2</t>
  </si>
  <si>
    <t>Sum of VOC_TPY2</t>
  </si>
  <si>
    <t>Nonpoint</t>
  </si>
  <si>
    <t>Mobile Sources</t>
  </si>
  <si>
    <t>Marine Vessels, Commercial</t>
  </si>
  <si>
    <t>Diesel</t>
  </si>
  <si>
    <t>Port emissions</t>
  </si>
  <si>
    <t>Main</t>
  </si>
  <si>
    <t>C2</t>
  </si>
  <si>
    <t>Auxiliary</t>
  </si>
  <si>
    <t>C3</t>
  </si>
  <si>
    <t>Underway emissions</t>
  </si>
  <si>
    <t>Grand Total</t>
  </si>
  <si>
    <t>TABLE 3:</t>
  </si>
  <si>
    <t xml:space="preserve">ANNUAL AND AVERAGE SUMMER DAY EMISSIONS BY COUNTY AND SCC TONSPERYEAR (TPY) AND TONSPERDAY (TPD) </t>
  </si>
  <si>
    <t>GROWtH FACTOR</t>
  </si>
  <si>
    <t>2020 Growth</t>
  </si>
  <si>
    <t>GROWtH AND CONtROL FACTORS</t>
  </si>
  <si>
    <t>2020 Growth and Control</t>
  </si>
  <si>
    <t>county</t>
  </si>
  <si>
    <t>data category</t>
  </si>
  <si>
    <t>scc</t>
  </si>
  <si>
    <t>reporting period</t>
  </si>
  <si>
    <t>emissions operating type</t>
  </si>
  <si>
    <t>CO_TPY</t>
  </si>
  <si>
    <t>CO2_TPY</t>
  </si>
  <si>
    <t>NH3_TPY</t>
  </si>
  <si>
    <t>NOX_TPY</t>
  </si>
  <si>
    <t>PM10-PRI_TPY</t>
  </si>
  <si>
    <t>PM2.5-PRI_TPY</t>
  </si>
  <si>
    <t>SO2_TPY</t>
  </si>
  <si>
    <t>VOC_TPY</t>
  </si>
  <si>
    <t>CO_GF</t>
  </si>
  <si>
    <t>CO2_GF</t>
  </si>
  <si>
    <t>NH3_GF</t>
  </si>
  <si>
    <t>NOX_GF</t>
  </si>
  <si>
    <t>PM10-PRI_GF</t>
  </si>
  <si>
    <t>PM2.5-PRI_GF</t>
  </si>
  <si>
    <t>SO2_GF</t>
  </si>
  <si>
    <t>VOC_GF</t>
  </si>
  <si>
    <t>2020CO_TPD</t>
  </si>
  <si>
    <t>2020CO2_TPD</t>
  </si>
  <si>
    <t>2020NH3_TPD</t>
  </si>
  <si>
    <t>2020NOX_TPD</t>
  </si>
  <si>
    <t>2020PM10-PRI_TPD</t>
  </si>
  <si>
    <t>2020PM25-PRI</t>
  </si>
  <si>
    <t>2020SO2_TPD</t>
  </si>
  <si>
    <t>2020VOC_TPD</t>
  </si>
  <si>
    <t>CO_GCF</t>
  </si>
  <si>
    <t>CO2_GCF</t>
  </si>
  <si>
    <t>NH3_GCF</t>
  </si>
  <si>
    <t>NOX_GCF</t>
  </si>
  <si>
    <t>PM10-PRI_GCF</t>
  </si>
  <si>
    <t>PM2.5-PRI_GCF</t>
  </si>
  <si>
    <t>SO2_GCF</t>
  </si>
  <si>
    <t>VOC_GCF</t>
  </si>
  <si>
    <t>Atlantic</t>
  </si>
  <si>
    <t>NP</t>
  </si>
  <si>
    <t>A</t>
  </si>
  <si>
    <t>R</t>
  </si>
  <si>
    <t>Burlington</t>
  </si>
  <si>
    <t>Camden</t>
  </si>
  <si>
    <t>Cape May</t>
  </si>
  <si>
    <t>Cumberland</t>
  </si>
  <si>
    <t>Gloucester</t>
  </si>
  <si>
    <t>Mercer</t>
  </si>
  <si>
    <t>Middlesex</t>
  </si>
  <si>
    <t>Ocean</t>
  </si>
  <si>
    <t>Salem</t>
  </si>
  <si>
    <t>TOTAL CMV EMISSIONS</t>
  </si>
  <si>
    <t>TABLE 4</t>
  </si>
  <si>
    <t xml:space="preserve">2017 NEI UNSORTED BASE YEAR EMISSION INVENTORY </t>
  </si>
  <si>
    <t>CONTROLLED 2017</t>
  </si>
  <si>
    <t>ANNUAL EMISSIONS BY COUNTY AND SCC TONSPERYEAR (TPY)</t>
  </si>
  <si>
    <t>state</t>
  </si>
  <si>
    <t>fips state code</t>
  </si>
  <si>
    <t>tribal name</t>
  </si>
  <si>
    <t>fips code</t>
  </si>
  <si>
    <t>emissions type code</t>
  </si>
  <si>
    <t>pollutant code</t>
  </si>
  <si>
    <t>pollutant desc</t>
  </si>
  <si>
    <t>total emissions</t>
  </si>
  <si>
    <t>emissions uom</t>
  </si>
  <si>
    <t>data set</t>
  </si>
  <si>
    <t>NJ</t>
  </si>
  <si>
    <t>Lead</t>
  </si>
  <si>
    <t>LB</t>
  </si>
  <si>
    <t>2017EPA_CMV</t>
  </si>
  <si>
    <t>NOX</t>
  </si>
  <si>
    <t>Nitrogen Oxides</t>
  </si>
  <si>
    <t>TON</t>
  </si>
  <si>
    <t>SO2</t>
  </si>
  <si>
    <t>Sulfur Dioxide</t>
  </si>
  <si>
    <t>CO</t>
  </si>
  <si>
    <t>Carbon Monoxide</t>
  </si>
  <si>
    <t>CO2</t>
  </si>
  <si>
    <t>Carbon Dioxide</t>
  </si>
  <si>
    <t>PM10-PRI</t>
  </si>
  <si>
    <t>PM10 Primary (Filt + Cond)</t>
  </si>
  <si>
    <t>PM2.5 Primary (Filt + Cond)</t>
  </si>
  <si>
    <t>VOC</t>
  </si>
  <si>
    <t>Volatile Organic Compounds</t>
  </si>
  <si>
    <t>NH3</t>
  </si>
  <si>
    <t>Ammonia</t>
  </si>
  <si>
    <t xml:space="preserve">TABLE 5A: 2017-2020 GROWTH AND CONTROL FACTORS </t>
  </si>
  <si>
    <t>cmv_c1c2</t>
  </si>
  <si>
    <t>cmv_c3</t>
  </si>
  <si>
    <t xml:space="preserve">TABLE 5B: 2017-2020 GROWTH FACTORS </t>
  </si>
  <si>
    <r>
      <t>TABLE 6: USEPA C1C2 &amp; C3 GROWTH AND CONTROL FACTORS</t>
    </r>
    <r>
      <rPr>
        <b/>
        <vertAlign val="superscript"/>
        <sz val="11"/>
        <color theme="1"/>
        <rFont val="Calibri"/>
        <family val="2"/>
        <scheme val="minor"/>
      </rPr>
      <t>1,2</t>
    </r>
  </si>
  <si>
    <t>2017 to 2020 GROWTH CONTROL FACTOR</t>
  </si>
  <si>
    <t>Sector</t>
  </si>
  <si>
    <t>Country</t>
  </si>
  <si>
    <t>County.FIPS</t>
  </si>
  <si>
    <t>County.Name</t>
  </si>
  <si>
    <t>State.Name</t>
  </si>
  <si>
    <t>Pollutant</t>
  </si>
  <si>
    <t>X2011en</t>
  </si>
  <si>
    <t>X2014fd</t>
  </si>
  <si>
    <t>X2016fe</t>
  </si>
  <si>
    <t>X2016ff</t>
  </si>
  <si>
    <t>X2016fh</t>
  </si>
  <si>
    <t>X2023en</t>
  </si>
  <si>
    <t>X2023ff</t>
  </si>
  <si>
    <t>X2023fh</t>
  </si>
  <si>
    <t>X2028el</t>
  </si>
  <si>
    <t>X2028ff</t>
  </si>
  <si>
    <t>X2028fh</t>
  </si>
  <si>
    <t>X2016fh.2016ff</t>
  </si>
  <si>
    <t>X2023fh.2023ff</t>
  </si>
  <si>
    <t>X2028fh.2028ff</t>
  </si>
  <si>
    <t>X2023fh.2016fh</t>
  </si>
  <si>
    <t>X2028fh.2016fh</t>
  </si>
  <si>
    <t>GWRTHCTL</t>
  </si>
  <si>
    <t>US</t>
  </si>
  <si>
    <t>Atlantic Co</t>
  </si>
  <si>
    <t>New Jersey</t>
  </si>
  <si>
    <t>Bergen Co</t>
  </si>
  <si>
    <t>Burlington Co</t>
  </si>
  <si>
    <t>Camden Co</t>
  </si>
  <si>
    <t>Cape May Co</t>
  </si>
  <si>
    <t>Cumberland Co</t>
  </si>
  <si>
    <t>Essex Co</t>
  </si>
  <si>
    <t>Gloucester Co</t>
  </si>
  <si>
    <t>Hudson Co</t>
  </si>
  <si>
    <t>Hunterdon Co</t>
  </si>
  <si>
    <t>Mercer Co</t>
  </si>
  <si>
    <t>Middlesex Co</t>
  </si>
  <si>
    <t>Monmouth Co</t>
  </si>
  <si>
    <t>Ocean Co</t>
  </si>
  <si>
    <t>Passaic Co</t>
  </si>
  <si>
    <t>Salem Co</t>
  </si>
  <si>
    <t>Somerset Co</t>
  </si>
  <si>
    <t>Union Co</t>
  </si>
  <si>
    <t>Warren Co</t>
  </si>
  <si>
    <r>
      <rPr>
        <vertAlign val="superscript"/>
        <sz val="11"/>
        <color rgb="FF000000"/>
        <rFont val="Calibri"/>
        <family val="2"/>
        <scheme val="minor"/>
      </rPr>
      <t>1</t>
    </r>
    <r>
      <rPr>
        <sz val="11"/>
        <color rgb="FF000000"/>
        <rFont val="Calibri"/>
        <family val="2"/>
        <scheme val="minor"/>
      </rPr>
      <t>downloaded from EPA ftp site NJ_2011v63_2014v71_2016v1_county_summary_21-Feb-2020.csv</t>
    </r>
  </si>
  <si>
    <r>
      <rPr>
        <vertAlign val="superscript"/>
        <sz val="11"/>
        <color rgb="FF000000"/>
        <rFont val="Calibri"/>
        <family val="2"/>
        <scheme val="minor"/>
      </rPr>
      <t>2</t>
    </r>
    <r>
      <rPr>
        <sz val="11"/>
        <color rgb="FF000000"/>
        <rFont val="Calibri"/>
        <family val="2"/>
        <scheme val="minor"/>
      </rPr>
      <t>Growth rates for cmv_c3 emissions from 2016 to 2023 and 2028 were developed using a forthcoming EPA report on projected bunker fuel demand.</t>
    </r>
  </si>
  <si>
    <r>
      <rPr>
        <vertAlign val="superscript"/>
        <sz val="11"/>
        <color rgb="FF000000"/>
        <rFont val="Calibri"/>
        <family val="2"/>
        <scheme val="minor"/>
      </rPr>
      <t>3</t>
    </r>
    <r>
      <rPr>
        <sz val="11"/>
        <color rgb="FF000000"/>
        <rFont val="Calibri"/>
        <family val="2"/>
        <scheme val="minor"/>
      </rPr>
      <t>Growth rates for cmv_c2 emissions from 2016 to 2023 and 2028 used factors derived from the Regulatory Impact Analysis (RIA) Control of Emissions of Air Pollution from Locomotive Engines and Marine Compression Ignition Engines Less than 30 Liters per Cylinder.</t>
    </r>
  </si>
  <si>
    <r>
      <t xml:space="preserve">TABLE 7A: C3 control case inventories </t>
    </r>
    <r>
      <rPr>
        <b/>
        <sz val="10"/>
        <rFont val="Arial"/>
        <family val="2"/>
      </rPr>
      <t>(ECA for all regions but AW and HW; global controls for AW and HW)</t>
    </r>
    <r>
      <rPr>
        <b/>
        <vertAlign val="superscript"/>
        <sz val="10"/>
        <rFont val="Arial"/>
        <family val="2"/>
      </rPr>
      <t>1</t>
    </r>
  </si>
  <si>
    <t>TABLE 7B: C3 BASE CASE INVENTORIES (Tier 1 NOx only)</t>
  </si>
  <si>
    <t>2002, 2020, and 2030 from C3 RIA ch 3 (except East Coast SO2 corrected)</t>
  </si>
  <si>
    <t>Interim years from C3 base and control inv_4-19-10_wEC-SO2fix_4-11-11_LATEST.xls; ECA-GC CTL tot by region HI sheet</t>
  </si>
  <si>
    <t>Interim years from C3 base and control inv_4-19-10_wEC-SO2fix_4-11-11_LATEST.xls; BASE tot by region HI sheet</t>
  </si>
  <si>
    <t>VOC = 1.053 * HC</t>
  </si>
  <si>
    <t>OLD SO2</t>
  </si>
  <si>
    <t>Interim years from C3 base and control inv_4-19-10.xls; ECA-GC CTL tot by region HI sheet</t>
  </si>
  <si>
    <t>2002, 2020, and 2030 from C3 RIA ch 3</t>
  </si>
  <si>
    <t>Year</t>
  </si>
  <si>
    <t>Region</t>
  </si>
  <si>
    <t>Grand Total (Metric Tonnes)</t>
  </si>
  <si>
    <t>Nox</t>
  </si>
  <si>
    <t>PM10</t>
  </si>
  <si>
    <t>PM2.5</t>
  </si>
  <si>
    <t>HC</t>
  </si>
  <si>
    <t>Fuel</t>
  </si>
  <si>
    <t>Old SO2</t>
  </si>
  <si>
    <t>NOx</t>
  </si>
  <si>
    <t>Alaska East (AE)</t>
  </si>
  <si>
    <t>Alaska West (AW)</t>
  </si>
  <si>
    <t>East Coast (EC)</t>
  </si>
  <si>
    <t>Gulf Coast (GC)</t>
  </si>
  <si>
    <t>Hawaii East (HE)</t>
  </si>
  <si>
    <t>Hawaii West (HW)</t>
  </si>
  <si>
    <t>North Pacific (NP)</t>
  </si>
  <si>
    <t>South Pacific (SP)</t>
  </si>
  <si>
    <t>Great Lakes (GL)</t>
  </si>
  <si>
    <t>Total U.S. Metric Tonnes</t>
  </si>
  <si>
    <t>GROWTH FACTOR FROM 2017 to 2020</t>
  </si>
  <si>
    <r>
      <t>1</t>
    </r>
    <r>
      <rPr>
        <sz val="10"/>
        <rFont val="Arial"/>
        <family val="2"/>
      </rPr>
      <t xml:space="preserve">C3 base &amp;cltinv_wSO2fix_FINAL.xls spreadsheet submitttal from Penny Carey, USEPA, May 13, 2011 </t>
    </r>
  </si>
  <si>
    <r>
      <t>Table 8: Calculation of CY EFs for Category 2 Propulsion Engines</t>
    </r>
    <r>
      <rPr>
        <b/>
        <vertAlign val="superscript"/>
        <sz val="12"/>
        <rFont val="Arial"/>
        <family val="2"/>
      </rPr>
      <t>1</t>
    </r>
  </si>
  <si>
    <t>hp</t>
  </si>
  <si>
    <t>Category:</t>
  </si>
  <si>
    <t>All C2</t>
  </si>
  <si>
    <t>kw</t>
  </si>
  <si>
    <t>BSFC (gal/kW-hr):</t>
  </si>
  <si>
    <t>kW-hr/gal:</t>
  </si>
  <si>
    <t>Annual growth rate:</t>
  </si>
  <si>
    <t>ton --&gt; gram conv:</t>
  </si>
  <si>
    <t>Uncontrolled Efs (No Tier 1):</t>
  </si>
  <si>
    <t>QA-ck sum of individual categories</t>
  </si>
  <si>
    <t>FRM</t>
  </si>
  <si>
    <t>(Base-T3)</t>
  </si>
  <si>
    <t>(Base-T4)</t>
  </si>
  <si>
    <t>Activity,   kW-hr</t>
  </si>
  <si>
    <t>CY EF (g/kW-hr)</t>
  </si>
  <si>
    <t>Emissions (short tons)</t>
  </si>
  <si>
    <t>Fuel S</t>
  </si>
  <si>
    <t>Fuel Consumption</t>
  </si>
  <si>
    <t>FRM ck</t>
  </si>
  <si>
    <t>ppm</t>
  </si>
  <si>
    <t>gallons</t>
  </si>
  <si>
    <t>tons</t>
  </si>
  <si>
    <t>GWTH FR GAL</t>
  </si>
  <si>
    <t>OF FUEL</t>
  </si>
  <si>
    <t>FR 2017-20</t>
  </si>
  <si>
    <r>
      <t>1</t>
    </r>
    <r>
      <rPr>
        <sz val="10"/>
        <rFont val="Arial"/>
        <family val="2"/>
      </rPr>
      <t xml:space="preserve">C2 EF total sheet, </t>
    </r>
    <r>
      <rPr>
        <sz val="10"/>
        <rFont val="Arial"/>
        <family val="2"/>
      </rPr>
      <t>C1&amp;C2_Efs_byCY_7-13-09_w no clt EF.xls spreadsheet from Penny Carey,USEPA, June 7, 2011</t>
    </r>
  </si>
  <si>
    <t>Equipment Description</t>
  </si>
  <si>
    <t>Equipment Description1</t>
  </si>
  <si>
    <t>Equipment Description2</t>
  </si>
  <si>
    <t>Equipment Description3</t>
  </si>
  <si>
    <t>Equipment Description4</t>
  </si>
  <si>
    <t>Equipment Description5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</si>
</sst>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0.0"/>
    <numFmt numFmtId="165" formatCode="0.0000"/>
    <numFmt numFmtId="166" formatCode="0.0"/>
    <numFmt numFmtId="167" formatCode="mmmm\ d\,\ yyyy"/>
    <numFmt numFmtId="168" formatCode="#,##0.0000"/>
    <numFmt numFmtId="169" formatCode="0.000"/>
    <numFmt numFmtId="170" formatCode="0.000E+00"/>
    <numFmt numFmtId="171" formatCode="0.00000"/>
  </numFmts>
  <fonts count="19" x14ac:knownFonts="1">
    <font>
      <sz val="11"/>
      <color theme="1"/>
      <name val="Calibri"/>
      <family val="2"/>
      <scheme val="minor"/>
    </font>
    <font>
      <b/>
      <sz val="11"/>
      <color theme="1"/>
      <name val="Calibri"/>
      <family val="2"/>
      <scheme val="minor"/>
    </font>
    <font>
      <b/>
      <sz val="10"/>
      <color indexed="8"/>
      <name val="Arial"/>
      <family val="2"/>
    </font>
    <font>
      <b/>
      <sz val="10"/>
      <color theme="1"/>
      <name val="Calibri"/>
      <family val="2"/>
      <scheme val="minor"/>
    </font>
    <font>
      <b/>
      <sz val="10"/>
      <name val="Arial"/>
      <family val="2"/>
    </font>
    <font>
      <b/>
      <sz val="10"/>
      <color theme="1"/>
      <name val="Arial"/>
      <family val="2"/>
    </font>
    <font>
      <b/>
      <sz val="11"/>
      <color indexed="8"/>
      <name val="Calibri"/>
      <family val="2"/>
    </font>
    <font>
      <sz val="10"/>
      <name val="Arial"/>
      <family val="2"/>
    </font>
    <font>
      <sz val="11"/>
      <color rgb="FF000000"/>
      <name val="Calibri"/>
      <family val="2"/>
      <scheme val="minor"/>
    </font>
    <font>
      <b/>
      <vertAlign val="superscript"/>
      <sz val="11"/>
      <color theme="1"/>
      <name val="Calibri"/>
      <family val="2"/>
      <scheme val="minor"/>
    </font>
    <font>
      <vertAlign val="superscript"/>
      <sz val="11"/>
      <color rgb="FF000000"/>
      <name val="Calibri"/>
      <family val="2"/>
      <scheme val="minor"/>
    </font>
    <font>
      <b/>
      <sz val="12"/>
      <name val="Arial"/>
      <family val="2"/>
    </font>
    <font>
      <b/>
      <vertAlign val="superscript"/>
      <sz val="10"/>
      <name val="Arial"/>
      <family val="2"/>
    </font>
    <font>
      <vertAlign val="superscript"/>
      <sz val="10"/>
      <name val="Arial"/>
      <family val="2"/>
    </font>
    <font>
      <b/>
      <sz val="10"/>
      <name val="Times New Roman"/>
      <family val="1"/>
    </font>
    <font>
      <sz val="10"/>
      <name val="Times New Roman"/>
      <family val="1"/>
    </font>
    <font>
      <b/>
      <vertAlign val="superscript"/>
      <sz val="12"/>
      <name val="Arial"/>
      <family val="2"/>
    </font>
    <font>
      <sz val="9"/>
      <name val="Arial"/>
      <family val="2"/>
    </font>
    <font>
      <vertAlign val="superscript"/>
      <sz val="9"/>
      <name val="Arial"/>
      <family val="2"/>
    </font>
  </fonts>
  <fills count="6">
    <fill>
      <patternFill patternType="none"/>
    </fill>
    <fill>
      <patternFill patternType="gray125"/>
    </fill>
    <fill>
      <patternFill patternType="solid">
        <fgColor rgb="FFFFFF00"/>
        <bgColor indexed="64"/>
      </patternFill>
    </fill>
    <fill>
      <patternFill patternType="solid">
        <fgColor indexed="42"/>
        <bgColor indexed="64"/>
      </patternFill>
    </fill>
    <fill>
      <patternFill patternType="solid">
        <fgColor indexed="43"/>
        <bgColor indexed="64"/>
      </patternFill>
    </fill>
    <fill>
      <patternFill patternType="solid">
        <fgColor indexed="13"/>
        <bgColor indexed="64"/>
      </patternFill>
    </fill>
  </fills>
  <borders count="97">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auto="1"/>
      </left>
      <right style="medium">
        <color auto="1"/>
      </right>
      <top style="medium">
        <color auto="1"/>
      </top>
      <bottom/>
      <diagonal/>
    </border>
    <border>
      <left style="medium">
        <color indexed="64"/>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indexed="64"/>
      </bottom>
      <diagonal/>
    </border>
    <border>
      <left/>
      <right/>
      <top/>
      <bottom style="medium">
        <color indexed="64"/>
      </bottom>
      <diagonal/>
    </border>
    <border>
      <left/>
      <right/>
      <top style="thin">
        <color auto="1"/>
      </top>
      <bottom style="medium">
        <color auto="1"/>
      </bottom>
      <diagonal/>
    </border>
    <border>
      <left style="thin">
        <color auto="1"/>
      </left>
      <right style="medium">
        <color auto="1"/>
      </right>
      <top style="medium">
        <color auto="1"/>
      </top>
      <bottom style="medium">
        <color auto="1"/>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diagonal/>
    </border>
    <border>
      <left/>
      <right style="thin">
        <color auto="1"/>
      </right>
      <top style="thin">
        <color auto="1"/>
      </top>
      <bottom style="medium">
        <color auto="1"/>
      </bottom>
      <diagonal/>
    </border>
    <border>
      <left style="thin">
        <color auto="1"/>
      </left>
      <right style="medium">
        <color auto="1"/>
      </right>
      <top style="thin">
        <color auto="1"/>
      </top>
      <bottom/>
      <diagonal/>
    </border>
    <border>
      <left/>
      <right style="thin">
        <color indexed="64"/>
      </right>
      <top/>
      <bottom/>
      <diagonal/>
    </border>
    <border>
      <left/>
      <right/>
      <top style="medium">
        <color auto="1"/>
      </top>
      <bottom style="thin">
        <color indexed="64"/>
      </bottom>
      <diagonal/>
    </border>
    <border>
      <left style="thin">
        <color auto="1"/>
      </left>
      <right style="medium">
        <color auto="1"/>
      </right>
      <top/>
      <bottom style="medium">
        <color auto="1"/>
      </bottom>
      <diagonal/>
    </border>
    <border>
      <left style="thin">
        <color auto="1"/>
      </left>
      <right/>
      <top style="thin">
        <color auto="1"/>
      </top>
      <bottom style="medium">
        <color auto="1"/>
      </bottom>
      <diagonal/>
    </border>
    <border>
      <left style="medium">
        <color auto="1"/>
      </left>
      <right style="thin">
        <color auto="1"/>
      </right>
      <top/>
      <bottom style="thin">
        <color auto="1"/>
      </bottom>
      <diagonal/>
    </border>
    <border>
      <left style="thin">
        <color auto="1"/>
      </left>
      <right/>
      <top/>
      <bottom/>
      <diagonal/>
    </border>
    <border>
      <left/>
      <right style="medium">
        <color indexed="64"/>
      </right>
      <top style="medium">
        <color indexed="64"/>
      </top>
      <bottom style="medium">
        <color indexed="64"/>
      </bottom>
      <diagonal/>
    </border>
    <border>
      <left style="thin">
        <color indexed="64"/>
      </left>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auto="1"/>
      </left>
      <right/>
      <top/>
      <bottom style="medium">
        <color auto="1"/>
      </bottom>
      <diagonal/>
    </border>
    <border>
      <left style="medium">
        <color auto="1"/>
      </left>
      <right style="thin">
        <color auto="1"/>
      </right>
      <top style="thin">
        <color auto="1"/>
      </top>
      <bottom/>
      <diagonal/>
    </border>
    <border>
      <left style="double">
        <color indexed="64"/>
      </left>
      <right style="thin">
        <color indexed="64"/>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thin">
        <color indexed="64"/>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right style="double">
        <color indexed="64"/>
      </right>
      <top style="double">
        <color indexed="64"/>
      </top>
      <bottom style="hair">
        <color indexed="64"/>
      </bottom>
      <diagonal/>
    </border>
    <border>
      <left style="double">
        <color indexed="64"/>
      </left>
      <right style="thin">
        <color indexed="64"/>
      </right>
      <top/>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double">
        <color indexed="64"/>
      </right>
      <top style="hair">
        <color indexed="64"/>
      </top>
      <bottom style="hair">
        <color indexed="64"/>
      </bottom>
      <diagonal/>
    </border>
    <border>
      <left/>
      <right style="thin">
        <color indexed="64"/>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right style="double">
        <color indexed="64"/>
      </right>
      <top style="hair">
        <color indexed="64"/>
      </top>
      <bottom style="double">
        <color indexed="64"/>
      </bottom>
      <diagonal/>
    </border>
    <border>
      <left style="hair">
        <color indexed="64"/>
      </left>
      <right style="hair">
        <color indexed="64"/>
      </right>
      <top/>
      <bottom style="thin">
        <color indexed="64"/>
      </bottom>
      <diagonal/>
    </border>
    <border>
      <left style="hair">
        <color indexed="64"/>
      </left>
      <right style="hair">
        <color indexed="64"/>
      </right>
      <top/>
      <bottom/>
      <diagonal/>
    </border>
    <border>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hair">
        <color indexed="64"/>
      </left>
      <right/>
      <top/>
      <bottom/>
      <diagonal/>
    </border>
    <border>
      <left style="thin">
        <color indexed="64"/>
      </left>
      <right style="thin">
        <color indexed="64"/>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hair">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370">
    <xf numFmtId="0" fontId="0" fillId="0" borderId="0" xfId="0"/>
    <xf numFmtId="0" fontId="0" fillId="0" borderId="2" xfId="0" applyBorder="1"/>
    <xf numFmtId="0" fontId="0" fillId="0" borderId="4" xfId="0" applyBorder="1"/>
    <xf numFmtId="0" fontId="0" fillId="0" borderId="5" xfId="0" applyBorder="1"/>
    <xf numFmtId="0" fontId="2" fillId="0" borderId="0" xfId="0" applyFont="1"/>
    <xf numFmtId="0" fontId="3" fillId="0" borderId="0" xfId="0" applyFont="1"/>
    <xf numFmtId="0" fontId="5" fillId="0" borderId="0" xfId="0" applyFont="1"/>
    <xf numFmtId="0" fontId="1" fillId="0" borderId="10" xfId="0" applyFont="1" applyBorder="1"/>
    <xf numFmtId="0" fontId="6" fillId="0" borderId="11" xfId="0" applyFont="1" applyBorder="1" applyAlignment="1">
      <alignment wrapText="1"/>
    </xf>
    <xf numFmtId="0" fontId="0" fillId="0" borderId="12" xfId="0" applyBorder="1"/>
    <xf numFmtId="0" fontId="0" fillId="0" borderId="13" xfId="0" applyBorder="1"/>
    <xf numFmtId="0" fontId="0" fillId="0" borderId="14" xfId="0" applyBorder="1"/>
    <xf numFmtId="0" fontId="6" fillId="0" borderId="15" xfId="0" applyFont="1" applyBorder="1" applyAlignment="1">
      <alignment wrapText="1"/>
    </xf>
    <xf numFmtId="0" fontId="6" fillId="0" borderId="12" xfId="0" applyFont="1" applyBorder="1" applyAlignment="1">
      <alignment wrapText="1"/>
    </xf>
    <xf numFmtId="4" fontId="0" fillId="0" borderId="16" xfId="0" applyNumberFormat="1" applyBorder="1"/>
    <xf numFmtId="0" fontId="0" fillId="0" borderId="17" xfId="0" applyBorder="1"/>
    <xf numFmtId="0" fontId="0" fillId="0" borderId="16" xfId="0" applyBorder="1"/>
    <xf numFmtId="0" fontId="0" fillId="0" borderId="1" xfId="0" quotePrefix="1" applyBorder="1"/>
    <xf numFmtId="0" fontId="7" fillId="0" borderId="2" xfId="0" applyFont="1" applyBorder="1"/>
    <xf numFmtId="164" fontId="0" fillId="0" borderId="16" xfId="0" applyNumberFormat="1" applyBorder="1"/>
    <xf numFmtId="164" fontId="0" fillId="0" borderId="2" xfId="0" applyNumberFormat="1" applyBorder="1"/>
    <xf numFmtId="164" fontId="0" fillId="0" borderId="18" xfId="0" applyNumberFormat="1" applyBorder="1"/>
    <xf numFmtId="2" fontId="0" fillId="0" borderId="19" xfId="0" applyNumberFormat="1" applyBorder="1"/>
    <xf numFmtId="0" fontId="0" fillId="0" borderId="4" xfId="0" quotePrefix="1" applyBorder="1"/>
    <xf numFmtId="0" fontId="7" fillId="0" borderId="5" xfId="0" applyFont="1" applyBorder="1"/>
    <xf numFmtId="164" fontId="0" fillId="0" borderId="5" xfId="0" applyNumberFormat="1" applyBorder="1"/>
    <xf numFmtId="2" fontId="0" fillId="0" borderId="5" xfId="0" applyNumberFormat="1" applyBorder="1"/>
    <xf numFmtId="2" fontId="0" fillId="0" borderId="20" xfId="0" applyNumberFormat="1" applyBorder="1"/>
    <xf numFmtId="0" fontId="7" fillId="0" borderId="4" xfId="0" quotePrefix="1" applyFont="1" applyBorder="1"/>
    <xf numFmtId="0" fontId="0" fillId="0" borderId="7" xfId="0" applyBorder="1"/>
    <xf numFmtId="0" fontId="0" fillId="0" borderId="8" xfId="0" applyBorder="1"/>
    <xf numFmtId="0" fontId="7" fillId="0" borderId="8" xfId="0" applyFont="1" applyBorder="1"/>
    <xf numFmtId="164" fontId="0" fillId="0" borderId="21" xfId="0" applyNumberFormat="1" applyBorder="1"/>
    <xf numFmtId="164" fontId="0" fillId="0" borderId="22" xfId="0" applyNumberFormat="1" applyBorder="1"/>
    <xf numFmtId="0" fontId="0" fillId="0" borderId="11" xfId="0" applyBorder="1"/>
    <xf numFmtId="0" fontId="7" fillId="0" borderId="11" xfId="0" applyFont="1" applyBorder="1"/>
    <xf numFmtId="164" fontId="0" fillId="0" borderId="11" xfId="0" applyNumberFormat="1" applyBorder="1"/>
    <xf numFmtId="164" fontId="0" fillId="0" borderId="24" xfId="0" applyNumberFormat="1" applyBorder="1"/>
    <xf numFmtId="0" fontId="6" fillId="0" borderId="5" xfId="0" applyFont="1" applyBorder="1" applyAlignment="1">
      <alignment wrapText="1"/>
    </xf>
    <xf numFmtId="0" fontId="0" fillId="0" borderId="23" xfId="0" applyBorder="1"/>
    <xf numFmtId="0" fontId="7" fillId="0" borderId="23" xfId="0" applyFont="1" applyBorder="1"/>
    <xf numFmtId="164" fontId="0" fillId="0" borderId="25" xfId="0" applyNumberFormat="1" applyBorder="1"/>
    <xf numFmtId="0" fontId="0" fillId="0" borderId="21" xfId="0" applyBorder="1"/>
    <xf numFmtId="0" fontId="7" fillId="0" borderId="21" xfId="0" applyFont="1" applyBorder="1"/>
    <xf numFmtId="164" fontId="0" fillId="0" borderId="26" xfId="0" applyNumberFormat="1" applyBorder="1"/>
    <xf numFmtId="164" fontId="0" fillId="0" borderId="27" xfId="0" applyNumberFormat="1" applyBorder="1"/>
    <xf numFmtId="2" fontId="0" fillId="0" borderId="8" xfId="0" applyNumberFormat="1" applyBorder="1"/>
    <xf numFmtId="2" fontId="0" fillId="0" borderId="28" xfId="0" applyNumberFormat="1" applyBorder="1"/>
    <xf numFmtId="3" fontId="0" fillId="0" borderId="0" xfId="0" applyNumberFormat="1"/>
    <xf numFmtId="0" fontId="0" fillId="0" borderId="0" xfId="0" applyBorder="1"/>
    <xf numFmtId="4" fontId="0" fillId="0" borderId="5" xfId="0" applyNumberFormat="1" applyBorder="1"/>
    <xf numFmtId="4" fontId="0" fillId="0" borderId="8" xfId="0" applyNumberFormat="1" applyBorder="1"/>
    <xf numFmtId="166" fontId="0" fillId="0" borderId="0" xfId="0" applyNumberFormat="1"/>
    <xf numFmtId="0" fontId="4" fillId="0" borderId="0" xfId="0" applyFont="1" applyAlignment="1">
      <alignment horizontal="center"/>
    </xf>
    <xf numFmtId="0" fontId="4" fillId="0" borderId="0" xfId="0" applyFont="1" applyAlignment="1">
      <alignment horizontal="center" wrapText="1"/>
    </xf>
    <xf numFmtId="0" fontId="4" fillId="2" borderId="0" xfId="0" applyFont="1" applyFill="1" applyAlignment="1">
      <alignment horizontal="center" wrapText="1"/>
    </xf>
    <xf numFmtId="0" fontId="1" fillId="0" borderId="0" xfId="0" applyFont="1" applyAlignment="1">
      <alignment horizontal="center" wrapText="1"/>
    </xf>
    <xf numFmtId="15" fontId="4" fillId="0" borderId="0" xfId="0" applyNumberFormat="1" applyFont="1" applyAlignment="1">
      <alignment horizontal="center"/>
    </xf>
    <xf numFmtId="167" fontId="4" fillId="0" borderId="0" xfId="0" applyNumberFormat="1" applyFont="1" applyAlignment="1">
      <alignment horizontal="center"/>
    </xf>
    <xf numFmtId="0" fontId="1" fillId="0" borderId="0" xfId="0" applyFont="1" applyBorder="1"/>
    <xf numFmtId="0" fontId="1" fillId="0" borderId="0" xfId="0" applyFont="1"/>
    <xf numFmtId="0" fontId="0" fillId="0" borderId="30" xfId="0" applyBorder="1"/>
    <xf numFmtId="164" fontId="0" fillId="0" borderId="30" xfId="0" applyNumberFormat="1" applyBorder="1"/>
    <xf numFmtId="164" fontId="0" fillId="0" borderId="31" xfId="0" applyNumberFormat="1" applyBorder="1"/>
    <xf numFmtId="2" fontId="0" fillId="0" borderId="32" xfId="0" applyNumberFormat="1" applyBorder="1"/>
    <xf numFmtId="2" fontId="0" fillId="0" borderId="25" xfId="0" applyNumberFormat="1" applyBorder="1"/>
    <xf numFmtId="2" fontId="0" fillId="0" borderId="33" xfId="0" applyNumberFormat="1" applyBorder="1"/>
    <xf numFmtId="2" fontId="0" fillId="0" borderId="6" xfId="0" applyNumberFormat="1" applyBorder="1"/>
    <xf numFmtId="2" fontId="0" fillId="0" borderId="34" xfId="0" applyNumberFormat="1" applyBorder="1"/>
    <xf numFmtId="164" fontId="0" fillId="0" borderId="29" xfId="0" applyNumberFormat="1" applyBorder="1"/>
    <xf numFmtId="2" fontId="0" fillId="0" borderId="35" xfId="0" applyNumberFormat="1" applyBorder="1"/>
    <xf numFmtId="2" fontId="0" fillId="0" borderId="4" xfId="0" applyNumberFormat="1" applyBorder="1"/>
    <xf numFmtId="2" fontId="0" fillId="0" borderId="18" xfId="0" applyNumberFormat="1" applyBorder="1"/>
    <xf numFmtId="2" fontId="0" fillId="0" borderId="0" xfId="0" applyNumberFormat="1" applyBorder="1"/>
    <xf numFmtId="2" fontId="0" fillId="0" borderId="1" xfId="0" applyNumberFormat="1" applyBorder="1"/>
    <xf numFmtId="2" fontId="0" fillId="0" borderId="2" xfId="0" applyNumberFormat="1" applyBorder="1"/>
    <xf numFmtId="2" fontId="0" fillId="0" borderId="36" xfId="0" applyNumberFormat="1" applyBorder="1"/>
    <xf numFmtId="2" fontId="0" fillId="0" borderId="11" xfId="0" applyNumberFormat="1" applyBorder="1"/>
    <xf numFmtId="166" fontId="0" fillId="0" borderId="37" xfId="0" applyNumberFormat="1" applyBorder="1"/>
    <xf numFmtId="0" fontId="0" fillId="0" borderId="5" xfId="0" applyFont="1" applyBorder="1"/>
    <xf numFmtId="0" fontId="0" fillId="0" borderId="24" xfId="0" applyBorder="1"/>
    <xf numFmtId="4" fontId="0" fillId="0" borderId="18" xfId="0" applyNumberFormat="1" applyBorder="1"/>
    <xf numFmtId="4" fontId="0" fillId="0" borderId="38" xfId="0" applyNumberFormat="1" applyBorder="1"/>
    <xf numFmtId="0" fontId="0" fillId="0" borderId="18" xfId="0" applyBorder="1"/>
    <xf numFmtId="0" fontId="0" fillId="0" borderId="38" xfId="0" applyBorder="1"/>
    <xf numFmtId="4" fontId="0" fillId="0" borderId="4" xfId="0" applyNumberFormat="1" applyBorder="1"/>
    <xf numFmtId="4" fontId="0" fillId="0" borderId="7" xfId="0" applyNumberFormat="1" applyBorder="1"/>
    <xf numFmtId="164" fontId="0" fillId="0" borderId="17" xfId="0" applyNumberFormat="1" applyBorder="1"/>
    <xf numFmtId="0" fontId="0" fillId="0" borderId="39" xfId="0" applyBorder="1"/>
    <xf numFmtId="0" fontId="0" fillId="0" borderId="23" xfId="0" applyFont="1" applyBorder="1"/>
    <xf numFmtId="0" fontId="6" fillId="0" borderId="17" xfId="0" applyFont="1" applyBorder="1" applyAlignment="1">
      <alignment wrapText="1"/>
    </xf>
    <xf numFmtId="0" fontId="0" fillId="0" borderId="15" xfId="0" applyBorder="1"/>
    <xf numFmtId="0" fontId="1" fillId="0" borderId="2" xfId="0" applyFont="1" applyBorder="1"/>
    <xf numFmtId="0" fontId="0" fillId="0" borderId="2" xfId="0" pivotButton="1" applyBorder="1"/>
    <xf numFmtId="0" fontId="0" fillId="0" borderId="4" xfId="0" applyFont="1" applyBorder="1"/>
    <xf numFmtId="0" fontId="0" fillId="0" borderId="5" xfId="0" applyBorder="1" applyAlignment="1">
      <alignment horizontal="left"/>
    </xf>
    <xf numFmtId="165" fontId="0" fillId="0" borderId="5" xfId="0" applyNumberFormat="1" applyBorder="1"/>
    <xf numFmtId="165" fontId="0" fillId="0" borderId="6" xfId="0" applyNumberFormat="1" applyBorder="1"/>
    <xf numFmtId="0" fontId="0" fillId="0" borderId="8" xfId="0" applyBorder="1" applyAlignment="1">
      <alignment horizontal="left"/>
    </xf>
    <xf numFmtId="165" fontId="0" fillId="0" borderId="8" xfId="0" applyNumberFormat="1" applyBorder="1"/>
    <xf numFmtId="165" fontId="0" fillId="0" borderId="9" xfId="0" applyNumberFormat="1" applyBorder="1"/>
    <xf numFmtId="0" fontId="8" fillId="0" borderId="0" xfId="0" applyFont="1"/>
    <xf numFmtId="0" fontId="8" fillId="0" borderId="1" xfId="0" applyFont="1" applyBorder="1"/>
    <xf numFmtId="0" fontId="8" fillId="0" borderId="2" xfId="0" applyFont="1" applyBorder="1"/>
    <xf numFmtId="0" fontId="8" fillId="0" borderId="24" xfId="0" applyFont="1" applyBorder="1"/>
    <xf numFmtId="165" fontId="0" fillId="0" borderId="2" xfId="0" applyNumberFormat="1" applyBorder="1"/>
    <xf numFmtId="165" fontId="8" fillId="0" borderId="3" xfId="0" applyNumberFormat="1" applyFont="1" applyBorder="1"/>
    <xf numFmtId="0" fontId="8" fillId="0" borderId="4" xfId="0" applyFont="1" applyBorder="1"/>
    <xf numFmtId="0" fontId="8" fillId="0" borderId="5" xfId="0" applyFont="1" applyBorder="1"/>
    <xf numFmtId="0" fontId="8" fillId="0" borderId="18" xfId="0" applyFont="1" applyBorder="1"/>
    <xf numFmtId="165" fontId="0" fillId="0" borderId="4" xfId="0" applyNumberFormat="1" applyBorder="1"/>
    <xf numFmtId="11" fontId="8" fillId="0" borderId="5" xfId="0" applyNumberFormat="1" applyFont="1" applyBorder="1"/>
    <xf numFmtId="11" fontId="8" fillId="0" borderId="18" xfId="0" applyNumberFormat="1" applyFont="1" applyBorder="1"/>
    <xf numFmtId="0" fontId="8" fillId="0" borderId="7" xfId="0" applyFont="1" applyBorder="1"/>
    <xf numFmtId="0" fontId="8" fillId="0" borderId="8" xfId="0" applyFont="1" applyBorder="1"/>
    <xf numFmtId="0" fontId="8" fillId="0" borderId="38" xfId="0" applyFont="1" applyBorder="1"/>
    <xf numFmtId="165" fontId="0" fillId="0" borderId="7" xfId="0" applyNumberFormat="1" applyBorder="1"/>
    <xf numFmtId="165" fontId="0" fillId="0" borderId="0" xfId="0" applyNumberFormat="1"/>
    <xf numFmtId="0" fontId="8" fillId="0" borderId="40" xfId="0" applyFont="1" applyBorder="1"/>
    <xf numFmtId="0" fontId="0" fillId="0" borderId="1" xfId="0" applyBorder="1"/>
    <xf numFmtId="0" fontId="8" fillId="0" borderId="3" xfId="0" applyFont="1" applyBorder="1"/>
    <xf numFmtId="0" fontId="0" fillId="0" borderId="6" xfId="0" applyBorder="1"/>
    <xf numFmtId="0" fontId="8" fillId="0" borderId="6" xfId="0" applyFont="1" applyBorder="1"/>
    <xf numFmtId="0" fontId="0" fillId="0" borderId="9" xfId="0" applyBorder="1"/>
    <xf numFmtId="0" fontId="0" fillId="0" borderId="42" xfId="0" applyBorder="1"/>
    <xf numFmtId="4" fontId="0" fillId="0" borderId="39" xfId="0" applyNumberFormat="1" applyBorder="1"/>
    <xf numFmtId="4" fontId="0" fillId="0" borderId="23" xfId="0" applyNumberFormat="1" applyBorder="1"/>
    <xf numFmtId="4" fontId="0" fillId="0" borderId="42" xfId="0" applyNumberFormat="1" applyBorder="1"/>
    <xf numFmtId="0" fontId="0" fillId="0" borderId="29" xfId="0" applyBorder="1"/>
    <xf numFmtId="0" fontId="0" fillId="0" borderId="43" xfId="0" applyBorder="1"/>
    <xf numFmtId="0" fontId="0" fillId="0" borderId="44" xfId="0" applyBorder="1"/>
    <xf numFmtId="0" fontId="0" fillId="0" borderId="45" xfId="0" applyBorder="1"/>
    <xf numFmtId="168" fontId="0" fillId="0" borderId="43" xfId="0" applyNumberFormat="1" applyFill="1" applyBorder="1"/>
    <xf numFmtId="168" fontId="0" fillId="0" borderId="44" xfId="0" applyNumberFormat="1" applyFill="1" applyBorder="1"/>
    <xf numFmtId="168" fontId="0" fillId="0" borderId="44" xfId="0" applyNumberFormat="1" applyBorder="1"/>
    <xf numFmtId="168" fontId="0" fillId="0" borderId="46" xfId="0" applyNumberFormat="1" applyFill="1" applyBorder="1"/>
    <xf numFmtId="168" fontId="0" fillId="0" borderId="47" xfId="0" applyNumberFormat="1" applyFill="1" applyBorder="1"/>
    <xf numFmtId="168" fontId="0" fillId="0" borderId="47" xfId="0" applyNumberFormat="1" applyBorder="1"/>
    <xf numFmtId="0" fontId="0" fillId="0" borderId="47" xfId="0" applyBorder="1"/>
    <xf numFmtId="0" fontId="0" fillId="0" borderId="3" xfId="0" applyBorder="1"/>
    <xf numFmtId="0" fontId="0" fillId="0" borderId="48" xfId="0" applyBorder="1"/>
    <xf numFmtId="0" fontId="0" fillId="0" borderId="49" xfId="0" applyBorder="1"/>
    <xf numFmtId="0" fontId="0" fillId="0" borderId="22" xfId="0" applyBorder="1"/>
    <xf numFmtId="0" fontId="0" fillId="0" borderId="34" xfId="0" applyBorder="1"/>
    <xf numFmtId="0" fontId="0" fillId="0" borderId="18" xfId="0" applyFont="1" applyBorder="1"/>
    <xf numFmtId="0" fontId="0" fillId="0" borderId="5" xfId="0" applyNumberFormat="1" applyBorder="1"/>
    <xf numFmtId="0" fontId="0" fillId="0" borderId="6" xfId="0" applyNumberFormat="1" applyBorder="1"/>
    <xf numFmtId="0" fontId="0" fillId="0" borderId="8" xfId="0" applyNumberFormat="1" applyBorder="1"/>
    <xf numFmtId="0" fontId="0" fillId="0" borderId="9" xfId="0" applyNumberFormat="1" applyBorder="1"/>
    <xf numFmtId="1" fontId="0" fillId="0" borderId="1" xfId="0" applyNumberFormat="1" applyBorder="1"/>
    <xf numFmtId="1" fontId="0" fillId="0" borderId="2" xfId="0" applyNumberFormat="1" applyBorder="1"/>
    <xf numFmtId="165" fontId="0" fillId="0" borderId="21" xfId="0" applyNumberFormat="1" applyBorder="1"/>
    <xf numFmtId="0" fontId="8" fillId="0" borderId="34" xfId="0" applyFont="1" applyBorder="1"/>
    <xf numFmtId="2" fontId="0" fillId="0" borderId="3" xfId="0" applyNumberFormat="1" applyBorder="1"/>
    <xf numFmtId="0" fontId="11" fillId="0" borderId="0" xfId="0" applyFont="1"/>
    <xf numFmtId="0" fontId="4" fillId="0" borderId="0" xfId="0" applyFont="1"/>
    <xf numFmtId="0" fontId="13" fillId="0" borderId="0" xfId="0" applyFont="1"/>
    <xf numFmtId="0" fontId="14" fillId="0" borderId="57" xfId="0" applyFont="1" applyBorder="1" applyAlignment="1">
      <alignment horizontal="center" wrapText="1"/>
    </xf>
    <xf numFmtId="0" fontId="14" fillId="0" borderId="58" xfId="0" applyFont="1" applyBorder="1" applyAlignment="1">
      <alignment horizontal="center"/>
    </xf>
    <xf numFmtId="3" fontId="14" fillId="0" borderId="58" xfId="0" applyNumberFormat="1" applyFont="1" applyBorder="1" applyAlignment="1">
      <alignment horizontal="center"/>
    </xf>
    <xf numFmtId="0" fontId="14" fillId="0" borderId="59" xfId="0" applyFont="1" applyBorder="1" applyAlignment="1">
      <alignment horizontal="center"/>
    </xf>
    <xf numFmtId="0" fontId="14" fillId="0" borderId="0" xfId="0" applyFont="1" applyAlignment="1">
      <alignment horizontal="center"/>
    </xf>
    <xf numFmtId="0" fontId="14" fillId="0" borderId="0" xfId="0" applyFont="1" applyAlignment="1">
      <alignment horizontal="center" wrapText="1"/>
    </xf>
    <xf numFmtId="3" fontId="14" fillId="0" borderId="0" xfId="0" applyNumberFormat="1" applyFont="1" applyAlignment="1">
      <alignment horizontal="center"/>
    </xf>
    <xf numFmtId="0" fontId="15" fillId="3" borderId="60" xfId="0" applyFont="1" applyFill="1" applyBorder="1"/>
    <xf numFmtId="3" fontId="15" fillId="3" borderId="61" xfId="0" applyNumberFormat="1" applyFont="1" applyFill="1" applyBorder="1" applyAlignment="1">
      <alignment horizontal="right" wrapText="1"/>
    </xf>
    <xf numFmtId="3" fontId="15" fillId="3" borderId="62" xfId="0" applyNumberFormat="1" applyFont="1" applyFill="1" applyBorder="1" applyAlignment="1">
      <alignment horizontal="right"/>
    </xf>
    <xf numFmtId="3" fontId="15" fillId="3" borderId="63" xfId="0" applyNumberFormat="1" applyFont="1" applyFill="1" applyBorder="1" applyAlignment="1">
      <alignment horizontal="right"/>
    </xf>
    <xf numFmtId="3" fontId="15" fillId="3" borderId="0" xfId="0" applyNumberFormat="1" applyFont="1" applyFill="1" applyAlignment="1">
      <alignment horizontal="right"/>
    </xf>
    <xf numFmtId="0" fontId="15" fillId="3" borderId="65" xfId="0" applyFont="1" applyFill="1" applyBorder="1"/>
    <xf numFmtId="3" fontId="15" fillId="3" borderId="66" xfId="0" applyNumberFormat="1" applyFont="1" applyFill="1" applyBorder="1" applyAlignment="1">
      <alignment horizontal="right" wrapText="1"/>
    </xf>
    <xf numFmtId="3" fontId="15" fillId="3" borderId="67" xfId="0" applyNumberFormat="1" applyFont="1" applyFill="1" applyBorder="1" applyAlignment="1">
      <alignment horizontal="right"/>
    </xf>
    <xf numFmtId="3" fontId="15" fillId="3" borderId="68" xfId="0" applyNumberFormat="1" applyFont="1" applyFill="1" applyBorder="1" applyAlignment="1">
      <alignment horizontal="right"/>
    </xf>
    <xf numFmtId="0" fontId="14" fillId="3" borderId="65" xfId="0" applyFont="1" applyFill="1" applyBorder="1"/>
    <xf numFmtId="3" fontId="14" fillId="3" borderId="66" xfId="0" applyNumberFormat="1" applyFont="1" applyFill="1" applyBorder="1" applyAlignment="1">
      <alignment horizontal="right" wrapText="1"/>
    </xf>
    <xf numFmtId="3" fontId="14" fillId="3" borderId="67" xfId="0" applyNumberFormat="1" applyFont="1" applyFill="1" applyBorder="1" applyAlignment="1">
      <alignment horizontal="right"/>
    </xf>
    <xf numFmtId="3" fontId="14" fillId="4" borderId="67" xfId="0" applyNumberFormat="1" applyFont="1" applyFill="1" applyBorder="1" applyAlignment="1">
      <alignment horizontal="right"/>
    </xf>
    <xf numFmtId="3" fontId="14" fillId="3" borderId="68" xfId="0" applyNumberFormat="1" applyFont="1" applyFill="1" applyBorder="1" applyAlignment="1">
      <alignment horizontal="right"/>
    </xf>
    <xf numFmtId="165" fontId="14" fillId="0" borderId="0" xfId="0" applyNumberFormat="1" applyFont="1"/>
    <xf numFmtId="3" fontId="15" fillId="4" borderId="67" xfId="0" applyNumberFormat="1" applyFont="1" applyFill="1" applyBorder="1" applyAlignment="1">
      <alignment horizontal="right"/>
    </xf>
    <xf numFmtId="0" fontId="15" fillId="3" borderId="69" xfId="0" applyFont="1" applyFill="1" applyBorder="1"/>
    <xf numFmtId="3" fontId="15" fillId="3" borderId="70" xfId="0" applyNumberFormat="1" applyFont="1" applyFill="1" applyBorder="1" applyAlignment="1">
      <alignment horizontal="right" wrapText="1"/>
    </xf>
    <xf numFmtId="3" fontId="15" fillId="3" borderId="71" xfId="0" applyNumberFormat="1" applyFont="1" applyFill="1" applyBorder="1" applyAlignment="1">
      <alignment horizontal="right"/>
    </xf>
    <xf numFmtId="3" fontId="15" fillId="3" borderId="72" xfId="0" applyNumberFormat="1" applyFont="1" applyFill="1" applyBorder="1" applyAlignment="1">
      <alignment horizontal="right"/>
    </xf>
    <xf numFmtId="165" fontId="15" fillId="0" borderId="0" xfId="0" applyNumberFormat="1" applyFont="1"/>
    <xf numFmtId="0" fontId="15" fillId="0" borderId="60" xfId="0" applyFont="1" applyBorder="1"/>
    <xf numFmtId="3" fontId="15" fillId="0" borderId="61" xfId="0" applyNumberFormat="1" applyFont="1" applyBorder="1" applyAlignment="1">
      <alignment horizontal="right" wrapText="1"/>
    </xf>
    <xf numFmtId="3" fontId="15" fillId="0" borderId="62" xfId="0" applyNumberFormat="1" applyFont="1" applyBorder="1" applyAlignment="1">
      <alignment horizontal="right"/>
    </xf>
    <xf numFmtId="3" fontId="15" fillId="0" borderId="63" xfId="0" applyNumberFormat="1" applyFont="1" applyBorder="1" applyAlignment="1">
      <alignment horizontal="right"/>
    </xf>
    <xf numFmtId="3" fontId="15" fillId="0" borderId="0" xfId="0" applyNumberFormat="1" applyFont="1" applyAlignment="1">
      <alignment horizontal="right"/>
    </xf>
    <xf numFmtId="0" fontId="15" fillId="0" borderId="65" xfId="0" applyFont="1" applyBorder="1"/>
    <xf numFmtId="3" fontId="15" fillId="0" borderId="66" xfId="0" applyNumberFormat="1" applyFont="1" applyBorder="1" applyAlignment="1">
      <alignment horizontal="right" wrapText="1"/>
    </xf>
    <xf numFmtId="3" fontId="15" fillId="0" borderId="67" xfId="0" applyNumberFormat="1" applyFont="1" applyBorder="1" applyAlignment="1">
      <alignment horizontal="right"/>
    </xf>
    <xf numFmtId="3" fontId="15" fillId="0" borderId="68" xfId="0" applyNumberFormat="1" applyFont="1" applyBorder="1" applyAlignment="1">
      <alignment horizontal="right"/>
    </xf>
    <xf numFmtId="0" fontId="14" fillId="0" borderId="65" xfId="0" applyFont="1" applyBorder="1"/>
    <xf numFmtId="3" fontId="14" fillId="0" borderId="66" xfId="0" applyNumberFormat="1" applyFont="1" applyBorder="1" applyAlignment="1">
      <alignment horizontal="right" wrapText="1"/>
    </xf>
    <xf numFmtId="3" fontId="14" fillId="0" borderId="67" xfId="0" applyNumberFormat="1" applyFont="1" applyBorder="1" applyAlignment="1">
      <alignment horizontal="right"/>
    </xf>
    <xf numFmtId="3" fontId="14" fillId="0" borderId="68" xfId="0" applyNumberFormat="1" applyFont="1" applyBorder="1" applyAlignment="1">
      <alignment horizontal="right"/>
    </xf>
    <xf numFmtId="0" fontId="15" fillId="0" borderId="69" xfId="0" applyFont="1" applyBorder="1"/>
    <xf numFmtId="3" fontId="15" fillId="0" borderId="70" xfId="0" applyNumberFormat="1" applyFont="1" applyBorder="1" applyAlignment="1">
      <alignment horizontal="right" wrapText="1"/>
    </xf>
    <xf numFmtId="3" fontId="15" fillId="0" borderId="71" xfId="0" applyNumberFormat="1" applyFont="1" applyBorder="1" applyAlignment="1">
      <alignment horizontal="right"/>
    </xf>
    <xf numFmtId="3" fontId="15" fillId="0" borderId="72" xfId="0" applyNumberFormat="1" applyFont="1" applyBorder="1" applyAlignment="1">
      <alignment horizontal="right"/>
    </xf>
    <xf numFmtId="168" fontId="0" fillId="0" borderId="0" xfId="0" applyNumberFormat="1"/>
    <xf numFmtId="165" fontId="14" fillId="0" borderId="0" xfId="0" applyNumberFormat="1" applyFont="1" applyAlignment="1">
      <alignment horizontal="right"/>
    </xf>
    <xf numFmtId="165" fontId="15" fillId="0" borderId="0" xfId="0" applyNumberFormat="1" applyFont="1" applyAlignment="1">
      <alignment horizontal="right"/>
    </xf>
    <xf numFmtId="1" fontId="0" fillId="0" borderId="0" xfId="0" applyNumberFormat="1"/>
    <xf numFmtId="0" fontId="7" fillId="0" borderId="0" xfId="0" applyFont="1"/>
    <xf numFmtId="3" fontId="15" fillId="5" borderId="62" xfId="0" applyNumberFormat="1" applyFont="1" applyFill="1" applyBorder="1" applyAlignment="1">
      <alignment horizontal="right"/>
    </xf>
    <xf numFmtId="165" fontId="15" fillId="3" borderId="0" xfId="0" applyNumberFormat="1" applyFont="1" applyFill="1" applyAlignment="1">
      <alignment horizontal="right"/>
    </xf>
    <xf numFmtId="3" fontId="15" fillId="5" borderId="67" xfId="0" applyNumberFormat="1" applyFont="1" applyFill="1" applyBorder="1" applyAlignment="1">
      <alignment horizontal="right"/>
    </xf>
    <xf numFmtId="3" fontId="15" fillId="5" borderId="71" xfId="0" applyNumberFormat="1" applyFont="1" applyFill="1" applyBorder="1" applyAlignment="1">
      <alignment horizontal="right"/>
    </xf>
    <xf numFmtId="0" fontId="17" fillId="0" borderId="0" xfId="0" applyFont="1"/>
    <xf numFmtId="169" fontId="17" fillId="0" borderId="0" xfId="0" applyNumberFormat="1" applyFont="1" applyAlignment="1">
      <alignment horizontal="right"/>
    </xf>
    <xf numFmtId="0" fontId="18" fillId="0" borderId="0" xfId="0" applyFont="1" applyAlignment="1">
      <alignment horizontal="left"/>
    </xf>
    <xf numFmtId="2" fontId="17" fillId="0" borderId="0" xfId="0" applyNumberFormat="1" applyFont="1" applyAlignment="1">
      <alignment horizontal="left"/>
    </xf>
    <xf numFmtId="0" fontId="0" fillId="0" borderId="73" xfId="0" applyBorder="1"/>
    <xf numFmtId="0" fontId="0" fillId="0" borderId="74" xfId="0" applyBorder="1"/>
    <xf numFmtId="165" fontId="7" fillId="0" borderId="0" xfId="0" applyNumberFormat="1" applyFont="1"/>
    <xf numFmtId="170" fontId="7" fillId="0" borderId="0" xfId="0" applyNumberFormat="1" applyFont="1"/>
    <xf numFmtId="2" fontId="7" fillId="0" borderId="0" xfId="0" applyNumberFormat="1" applyFont="1"/>
    <xf numFmtId="1" fontId="7" fillId="0" borderId="0" xfId="0" applyNumberFormat="1" applyFont="1"/>
    <xf numFmtId="0" fontId="0" fillId="0" borderId="75" xfId="0" applyBorder="1"/>
    <xf numFmtId="0" fontId="0" fillId="0" borderId="76" xfId="0" applyBorder="1"/>
    <xf numFmtId="0" fontId="0" fillId="0" borderId="5" xfId="0" applyBorder="1" applyAlignment="1">
      <alignment horizontal="center"/>
    </xf>
    <xf numFmtId="0" fontId="0" fillId="0" borderId="84" xfId="0" applyBorder="1"/>
    <xf numFmtId="0" fontId="0" fillId="0" borderId="85" xfId="0" applyBorder="1" applyAlignment="1">
      <alignment horizontal="center"/>
    </xf>
    <xf numFmtId="170" fontId="0" fillId="0" borderId="85" xfId="0" applyNumberFormat="1" applyBorder="1" applyAlignment="1">
      <alignment horizontal="center"/>
    </xf>
    <xf numFmtId="165" fontId="0" fillId="0" borderId="86" xfId="0" applyNumberFormat="1" applyBorder="1"/>
    <xf numFmtId="2" fontId="0" fillId="0" borderId="87" xfId="0" applyNumberFormat="1" applyBorder="1"/>
    <xf numFmtId="2" fontId="0" fillId="0" borderId="88" xfId="0" applyNumberFormat="1" applyBorder="1"/>
    <xf numFmtId="3" fontId="0" fillId="0" borderId="86" xfId="0" applyNumberFormat="1" applyBorder="1"/>
    <xf numFmtId="3" fontId="0" fillId="0" borderId="87" xfId="0" applyNumberFormat="1" applyBorder="1"/>
    <xf numFmtId="3" fontId="0" fillId="3" borderId="87" xfId="0" applyNumberFormat="1" applyFill="1" applyBorder="1"/>
    <xf numFmtId="3" fontId="0" fillId="0" borderId="88" xfId="0" applyNumberFormat="1" applyBorder="1"/>
    <xf numFmtId="1" fontId="0" fillId="0" borderId="85" xfId="0" applyNumberFormat="1" applyBorder="1" applyAlignment="1">
      <alignment horizontal="center"/>
    </xf>
    <xf numFmtId="170" fontId="0" fillId="0" borderId="86" xfId="0" applyNumberFormat="1" applyBorder="1"/>
    <xf numFmtId="170" fontId="0" fillId="0" borderId="88" xfId="0" applyNumberFormat="1" applyBorder="1"/>
    <xf numFmtId="0" fontId="0" fillId="0" borderId="82" xfId="0" applyBorder="1" applyAlignment="1">
      <alignment horizontal="center"/>
    </xf>
    <xf numFmtId="170" fontId="0" fillId="0" borderId="82" xfId="0" applyNumberFormat="1" applyBorder="1" applyAlignment="1">
      <alignment horizontal="center"/>
    </xf>
    <xf numFmtId="165" fontId="0" fillId="0" borderId="66" xfId="0" applyNumberFormat="1" applyBorder="1"/>
    <xf numFmtId="2" fontId="0" fillId="0" borderId="67" xfId="0" applyNumberFormat="1" applyBorder="1"/>
    <xf numFmtId="2" fontId="0" fillId="0" borderId="89" xfId="0" applyNumberFormat="1" applyBorder="1"/>
    <xf numFmtId="3" fontId="0" fillId="0" borderId="66" xfId="0" applyNumberFormat="1" applyBorder="1"/>
    <xf numFmtId="3" fontId="0" fillId="0" borderId="67" xfId="0" applyNumberFormat="1" applyBorder="1"/>
    <xf numFmtId="3" fontId="0" fillId="3" borderId="67" xfId="0" applyNumberFormat="1" applyFill="1" applyBorder="1"/>
    <xf numFmtId="3" fontId="0" fillId="0" borderId="89" xfId="0" applyNumberFormat="1" applyBorder="1"/>
    <xf numFmtId="1" fontId="0" fillId="0" borderId="82" xfId="0" applyNumberFormat="1" applyBorder="1" applyAlignment="1">
      <alignment horizontal="center"/>
    </xf>
    <xf numFmtId="170" fontId="0" fillId="0" borderId="66" xfId="0" applyNumberFormat="1" applyBorder="1"/>
    <xf numFmtId="170" fontId="0" fillId="0" borderId="89" xfId="0" applyNumberFormat="1" applyBorder="1"/>
    <xf numFmtId="171" fontId="0" fillId="0" borderId="0" xfId="0" applyNumberFormat="1"/>
    <xf numFmtId="0" fontId="4" fillId="0" borderId="82" xfId="0" applyFont="1" applyBorder="1" applyAlignment="1">
      <alignment horizontal="center"/>
    </xf>
    <xf numFmtId="170" fontId="4" fillId="0" borderId="82" xfId="0" applyNumberFormat="1" applyFont="1" applyBorder="1" applyAlignment="1">
      <alignment horizontal="center"/>
    </xf>
    <xf numFmtId="165" fontId="4" fillId="0" borderId="66" xfId="0" applyNumberFormat="1" applyFont="1" applyBorder="1"/>
    <xf numFmtId="2" fontId="4" fillId="0" borderId="67" xfId="0" applyNumberFormat="1" applyFont="1" applyBorder="1"/>
    <xf numFmtId="2" fontId="4" fillId="0" borderId="89" xfId="0" applyNumberFormat="1" applyFont="1" applyBorder="1"/>
    <xf numFmtId="3" fontId="4" fillId="0" borderId="66" xfId="0" applyNumberFormat="1" applyFont="1" applyBorder="1"/>
    <xf numFmtId="3" fontId="4" fillId="0" borderId="67" xfId="0" applyNumberFormat="1" applyFont="1" applyBorder="1"/>
    <xf numFmtId="3" fontId="4" fillId="3" borderId="67" xfId="0" applyNumberFormat="1" applyFont="1" applyFill="1" applyBorder="1"/>
    <xf numFmtId="3" fontId="4" fillId="0" borderId="89" xfId="0" applyNumberFormat="1" applyFont="1" applyBorder="1"/>
    <xf numFmtId="1" fontId="4" fillId="0" borderId="82" xfId="0" applyNumberFormat="1" applyFont="1" applyBorder="1" applyAlignment="1">
      <alignment horizontal="center"/>
    </xf>
    <xf numFmtId="170" fontId="4" fillId="0" borderId="66" xfId="0" applyNumberFormat="1" applyFont="1" applyBorder="1"/>
    <xf numFmtId="170" fontId="4" fillId="0" borderId="89" xfId="0" applyNumberFormat="1" applyFont="1" applyBorder="1"/>
    <xf numFmtId="1" fontId="4" fillId="0" borderId="0" xfId="0" applyNumberFormat="1" applyFont="1"/>
    <xf numFmtId="3" fontId="4" fillId="0" borderId="0" xfId="0" applyNumberFormat="1" applyFont="1"/>
    <xf numFmtId="171" fontId="4" fillId="0" borderId="66" xfId="0" applyNumberFormat="1" applyFont="1" applyBorder="1"/>
    <xf numFmtId="2" fontId="0" fillId="0" borderId="66" xfId="0" applyNumberFormat="1" applyBorder="1"/>
    <xf numFmtId="0" fontId="0" fillId="0" borderId="83" xfId="0" applyBorder="1" applyAlignment="1">
      <alignment horizontal="center"/>
    </xf>
    <xf numFmtId="170" fontId="0" fillId="0" borderId="83" xfId="0" applyNumberFormat="1" applyBorder="1" applyAlignment="1">
      <alignment horizontal="center"/>
    </xf>
    <xf numFmtId="2" fontId="0" fillId="0" borderId="90" xfId="0" applyNumberFormat="1" applyBorder="1"/>
    <xf numFmtId="2" fontId="0" fillId="0" borderId="91" xfId="0" applyNumberFormat="1" applyBorder="1"/>
    <xf numFmtId="2" fontId="0" fillId="0" borderId="92" xfId="0" applyNumberFormat="1" applyBorder="1"/>
    <xf numFmtId="3" fontId="0" fillId="0" borderId="90" xfId="0" applyNumberFormat="1" applyBorder="1"/>
    <xf numFmtId="3" fontId="0" fillId="0" borderId="91" xfId="0" applyNumberFormat="1" applyBorder="1"/>
    <xf numFmtId="3" fontId="0" fillId="3" borderId="91" xfId="0" applyNumberFormat="1" applyFill="1" applyBorder="1"/>
    <xf numFmtId="3" fontId="0" fillId="0" borderId="92" xfId="0" applyNumberFormat="1" applyBorder="1"/>
    <xf numFmtId="1" fontId="0" fillId="0" borderId="83" xfId="0" applyNumberFormat="1" applyBorder="1" applyAlignment="1">
      <alignment horizontal="center"/>
    </xf>
    <xf numFmtId="170" fontId="0" fillId="0" borderId="90" xfId="0" applyNumberFormat="1" applyBorder="1"/>
    <xf numFmtId="170" fontId="0" fillId="0" borderId="92" xfId="0" applyNumberFormat="1" applyBorder="1"/>
    <xf numFmtId="0" fontId="1" fillId="0" borderId="82" xfId="0" applyFont="1" applyBorder="1" applyAlignment="1">
      <alignment horizontal="center"/>
    </xf>
    <xf numFmtId="170" fontId="1" fillId="0" borderId="82" xfId="0" applyNumberFormat="1" applyFont="1" applyBorder="1" applyAlignment="1">
      <alignment horizontal="center"/>
    </xf>
    <xf numFmtId="2" fontId="1" fillId="0" borderId="66" xfId="0" applyNumberFormat="1" applyFont="1" applyBorder="1"/>
    <xf numFmtId="2" fontId="1" fillId="0" borderId="67" xfId="0" applyNumberFormat="1" applyFont="1" applyBorder="1"/>
    <xf numFmtId="2" fontId="1" fillId="0" borderId="89" xfId="0" applyNumberFormat="1" applyFont="1" applyBorder="1"/>
    <xf numFmtId="3" fontId="1" fillId="0" borderId="66" xfId="0" applyNumberFormat="1" applyFont="1" applyBorder="1"/>
    <xf numFmtId="3" fontId="1" fillId="0" borderId="67" xfId="0" applyNumberFormat="1" applyFont="1" applyBorder="1"/>
    <xf numFmtId="3" fontId="1" fillId="3" borderId="67" xfId="0" applyNumberFormat="1" applyFont="1" applyFill="1" applyBorder="1"/>
    <xf numFmtId="3" fontId="1" fillId="0" borderId="89" xfId="0" applyNumberFormat="1" applyFont="1" applyBorder="1"/>
    <xf numFmtId="1" fontId="1" fillId="0" borderId="82" xfId="0" applyNumberFormat="1" applyFont="1" applyBorder="1" applyAlignment="1">
      <alignment horizontal="center"/>
    </xf>
    <xf numFmtId="170" fontId="1" fillId="0" borderId="66" xfId="0" applyNumberFormat="1" applyFont="1" applyBorder="1"/>
    <xf numFmtId="1" fontId="1" fillId="0" borderId="0" xfId="0" applyNumberFormat="1" applyFont="1"/>
    <xf numFmtId="3" fontId="1" fillId="0" borderId="0" xfId="0" applyNumberFormat="1" applyFont="1"/>
    <xf numFmtId="170" fontId="0" fillId="0" borderId="93" xfId="0" applyNumberFormat="1" applyBorder="1"/>
    <xf numFmtId="170" fontId="1" fillId="0" borderId="93" xfId="0" applyNumberFormat="1" applyFont="1" applyBorder="1"/>
    <xf numFmtId="0" fontId="1" fillId="0" borderId="94" xfId="0" applyFont="1" applyBorder="1"/>
    <xf numFmtId="0" fontId="1" fillId="0" borderId="95" xfId="0" applyFont="1" applyBorder="1"/>
    <xf numFmtId="170" fontId="1" fillId="0" borderId="96" xfId="0" applyNumberFormat="1" applyFont="1" applyBorder="1"/>
    <xf numFmtId="0" fontId="4" fillId="0" borderId="0" xfId="0" applyFont="1" applyBorder="1"/>
    <xf numFmtId="0" fontId="14" fillId="0" borderId="0" xfId="0" applyFont="1" applyBorder="1" applyAlignment="1">
      <alignment horizontal="center" wrapText="1"/>
    </xf>
    <xf numFmtId="0" fontId="14" fillId="0" borderId="0" xfId="0" applyFont="1" applyBorder="1" applyAlignment="1">
      <alignment horizontal="center"/>
    </xf>
    <xf numFmtId="3" fontId="14" fillId="0" borderId="0" xfId="0" applyNumberFormat="1" applyFont="1" applyBorder="1" applyAlignment="1">
      <alignment horizontal="center"/>
    </xf>
    <xf numFmtId="168" fontId="0" fillId="0" borderId="0" xfId="0" applyNumberFormat="1" applyBorder="1"/>
    <xf numFmtId="165" fontId="0" fillId="0" borderId="0" xfId="0" applyNumberFormat="1" applyBorder="1"/>
    <xf numFmtId="0" fontId="0" fillId="0" borderId="0" xfId="0" quotePrefix="1" applyBorder="1"/>
    <xf numFmtId="3" fontId="0" fillId="0" borderId="0" xfId="0" applyNumberFormat="1" applyBorder="1"/>
    <xf numFmtId="168" fontId="4" fillId="0" borderId="0" xfId="0" applyNumberFormat="1" applyFont="1" applyBorder="1"/>
    <xf numFmtId="0" fontId="7" fillId="0" borderId="0" xfId="0" applyFont="1" applyBorder="1"/>
    <xf numFmtId="3" fontId="15" fillId="0" borderId="0" xfId="0" applyNumberFormat="1" applyFont="1" applyBorder="1" applyAlignment="1">
      <alignment horizontal="right"/>
    </xf>
    <xf numFmtId="165" fontId="14" fillId="0" borderId="0" xfId="0" applyNumberFormat="1" applyFont="1" applyBorder="1" applyAlignment="1">
      <alignment horizontal="right"/>
    </xf>
    <xf numFmtId="0" fontId="7" fillId="0" borderId="0" xfId="0" quotePrefix="1" applyFont="1" applyBorder="1"/>
    <xf numFmtId="0" fontId="14" fillId="0" borderId="40" xfId="0" applyFont="1" applyBorder="1" applyAlignment="1">
      <alignment horizontal="center" wrapText="1"/>
    </xf>
    <xf numFmtId="4" fontId="0" fillId="0" borderId="6" xfId="0" applyNumberFormat="1" applyBorder="1"/>
    <xf numFmtId="0" fontId="0" fillId="0" borderId="40" xfId="0" applyBorder="1"/>
    <xf numFmtId="4" fontId="0" fillId="0" borderId="1" xfId="0" applyNumberFormat="1" applyBorder="1"/>
    <xf numFmtId="4" fontId="0" fillId="0" borderId="2" xfId="0" applyNumberFormat="1" applyBorder="1"/>
    <xf numFmtId="4" fontId="0" fillId="0" borderId="3" xfId="0" applyNumberFormat="1" applyBorder="1"/>
    <xf numFmtId="4" fontId="0" fillId="0" borderId="9" xfId="0" applyNumberFormat="1" applyBorder="1"/>
    <xf numFmtId="0" fontId="0" fillId="0" borderId="0" xfId="0"/>
    <xf numFmtId="0" fontId="0" fillId="0" borderId="0" xfId="0"/>
    <xf numFmtId="0" fontId="0" fillId="0" borderId="17" xfId="0" applyBorder="1" applyAlignment="1">
      <alignment wrapText="1"/>
    </xf>
    <xf numFmtId="0" fontId="0" fillId="0" borderId="30" xfId="0" applyBorder="1" applyAlignment="1">
      <alignment wrapText="1"/>
    </xf>
    <xf numFmtId="0" fontId="5" fillId="0" borderId="0" xfId="0" applyFont="1" applyBorder="1"/>
    <xf numFmtId="0" fontId="0" fillId="0" borderId="11" xfId="0" applyBorder="1" applyAlignment="1">
      <alignment wrapText="1"/>
    </xf>
    <xf numFmtId="0" fontId="0" fillId="0" borderId="0" xfId="0"/>
    <xf numFmtId="0" fontId="0" fillId="0" borderId="81" xfId="0" applyBorder="1" applyAlignment="1">
      <alignment horizontal="center"/>
    </xf>
    <xf numFmtId="0" fontId="0" fillId="0" borderId="80" xfId="0" applyBorder="1" applyAlignment="1">
      <alignment horizontal="center"/>
    </xf>
    <xf numFmtId="0" fontId="0" fillId="0" borderId="11" xfId="0" applyBorder="1" applyAlignment="1">
      <alignment wrapText="1"/>
    </xf>
    <xf numFmtId="0" fontId="7" fillId="0" borderId="17" xfId="0" quotePrefix="1" applyFont="1" applyBorder="1" applyAlignment="1">
      <alignment wrapText="1"/>
    </xf>
    <xf numFmtId="0" fontId="0" fillId="0" borderId="11" xfId="0" applyBorder="1" applyAlignment="1">
      <alignment wrapText="1"/>
    </xf>
    <xf numFmtId="0" fontId="1" fillId="0" borderId="10" xfId="0" applyFont="1" applyBorder="1" applyAlignment="1">
      <alignment horizontal="center" wrapText="1"/>
    </xf>
    <xf numFmtId="0" fontId="1" fillId="0" borderId="31" xfId="0" applyFont="1" applyBorder="1" applyAlignment="1">
      <alignment horizontal="center" wrapText="1"/>
    </xf>
    <xf numFmtId="0" fontId="1" fillId="0" borderId="41" xfId="0" applyFont="1" applyBorder="1" applyAlignment="1">
      <alignment horizontal="center" wrapText="1"/>
    </xf>
    <xf numFmtId="0" fontId="0" fillId="0" borderId="31" xfId="0" applyBorder="1" applyAlignment="1">
      <alignment horizontal="center" wrapText="1"/>
    </xf>
    <xf numFmtId="0" fontId="0" fillId="0" borderId="41" xfId="0" applyBorder="1" applyAlignment="1">
      <alignment horizontal="center" wrapText="1"/>
    </xf>
    <xf numFmtId="0" fontId="15" fillId="0" borderId="50" xfId="0" applyFont="1" applyBorder="1" applyAlignment="1">
      <alignment horizontal="left" vertical="top"/>
    </xf>
    <xf numFmtId="0" fontId="0" fillId="0" borderId="64" xfId="0" applyBorder="1" applyAlignment="1">
      <alignment vertical="top"/>
    </xf>
    <xf numFmtId="0" fontId="0" fillId="0" borderId="55" xfId="0" applyBorder="1" applyAlignment="1">
      <alignment vertical="top"/>
    </xf>
    <xf numFmtId="0" fontId="15" fillId="3" borderId="50" xfId="0" applyFont="1" applyFill="1" applyBorder="1" applyAlignment="1">
      <alignment horizontal="left" vertical="top"/>
    </xf>
    <xf numFmtId="0" fontId="0" fillId="3" borderId="64" xfId="0" applyFill="1" applyBorder="1" applyAlignment="1">
      <alignment vertical="top"/>
    </xf>
    <xf numFmtId="0" fontId="0" fillId="3" borderId="55" xfId="0" applyFill="1" applyBorder="1" applyAlignment="1">
      <alignment vertical="top"/>
    </xf>
    <xf numFmtId="0" fontId="14" fillId="0" borderId="51" xfId="0" applyFont="1" applyBorder="1" applyAlignment="1"/>
    <xf numFmtId="0" fontId="14" fillId="0" borderId="56" xfId="0" applyFont="1" applyBorder="1" applyAlignment="1"/>
    <xf numFmtId="0" fontId="14" fillId="0" borderId="52" xfId="0" applyFont="1" applyBorder="1" applyAlignment="1">
      <alignment horizontal="center" wrapText="1"/>
    </xf>
    <xf numFmtId="0" fontId="14" fillId="0" borderId="53" xfId="0" applyFont="1" applyBorder="1" applyAlignment="1">
      <alignment horizontal="center" wrapText="1"/>
    </xf>
    <xf numFmtId="0" fontId="0" fillId="0" borderId="54" xfId="0" applyBorder="1" applyAlignment="1"/>
    <xf numFmtId="0" fontId="7" fillId="0" borderId="0" xfId="0" applyFont="1" applyAlignment="1">
      <alignment wrapText="1"/>
    </xf>
    <xf numFmtId="0" fontId="0" fillId="0" borderId="0" xfId="0" applyAlignment="1">
      <alignment wrapText="1"/>
    </xf>
    <xf numFmtId="0" fontId="0" fillId="0" borderId="0" xfId="0" applyAlignment="1"/>
    <xf numFmtId="0" fontId="14" fillId="0" borderId="50" xfId="0" applyFont="1" applyBorder="1" applyAlignment="1"/>
    <xf numFmtId="0" fontId="14" fillId="0" borderId="55" xfId="0" applyFont="1" applyBorder="1" applyAlignment="1"/>
    <xf numFmtId="0" fontId="0" fillId="0" borderId="81" xfId="0" applyBorder="1" applyAlignment="1">
      <alignment horizontal="center"/>
    </xf>
    <xf numFmtId="0" fontId="0" fillId="0" borderId="79" xfId="0" applyBorder="1" applyAlignment="1">
      <alignment horizontal="center"/>
    </xf>
    <xf numFmtId="0" fontId="0" fillId="0" borderId="80" xfId="0" applyBorder="1" applyAlignment="1">
      <alignment horizontal="center"/>
    </xf>
    <xf numFmtId="0" fontId="0" fillId="0" borderId="77" xfId="0" applyBorder="1" applyAlignment="1">
      <alignment horizontal="center"/>
    </xf>
    <xf numFmtId="0" fontId="0" fillId="0" borderId="82" xfId="0" applyBorder="1" applyAlignment="1"/>
    <xf numFmtId="0" fontId="0" fillId="0" borderId="83" xfId="0" applyBorder="1" applyAlignment="1"/>
    <xf numFmtId="0" fontId="4" fillId="0" borderId="78" xfId="0" applyFont="1" applyBorder="1" applyAlignment="1">
      <alignment horizontal="center"/>
    </xf>
    <xf numFmtId="0" fontId="4" fillId="0" borderId="79" xfId="0" applyFont="1" applyBorder="1" applyAlignment="1">
      <alignment horizontal="center"/>
    </xf>
    <xf numFmtId="0" fontId="4" fillId="0" borderId="80" xfId="0" applyFont="1" applyBorder="1" applyAlignment="1">
      <alignment horizontal="center"/>
    </xf>
    <xf numFmtId="0" fontId="4" fillId="0" borderId="81" xfId="0" applyFont="1" applyBorder="1" applyAlignment="1">
      <alignment horizontal="center"/>
    </xf>
    <xf numFmtId="0" fontId="0" fillId="0" borderId="77" xfId="0" applyBorder="1" applyAlignment="1">
      <alignment horizontal="center" wrapText="1"/>
    </xf>
    <xf numFmtId="0" fontId="0" fillId="0" borderId="83" xfId="0" applyBorder="1" applyAlignment="1">
      <alignment horizontal="center" wrapText="1"/>
    </xf>
    <xf numFmtId="0" fontId="0" fillId="0" borderId="80" xfId="0" applyBorder="1" applyAlignment="1"/>
    <xf numFmtId="0" fontId="1" fillId="0" borderId="1" xfId="0" applyFont="1" applyBorder="1" applyAlignment="1">
      <alignment wrapText="1"/>
    </xf>
    <xf numFmtId="0" fontId="1" fillId="0" borderId="24" xfId="0" applyFont="1" applyBorder="1" applyAlignment="1">
      <alignment wrapText="1"/>
    </xf>
    <xf numFmtId="0" fontId="1" fillId="0" borderId="2" xfId="0" applyFont="1" applyBorder="1" applyAlignment="1">
      <alignment wrapText="1"/>
    </xf>
    <xf numFmtId="0" fontId="0" fillId="0" borderId="11" xfId="0" applyFont="1" applyBorder="1" applyAlignment="1">
      <alignment wrapText="1"/>
    </xf>
    <xf numFmtId="0" fontId="0" fillId="0" borderId="23" xfId="0" applyFont="1" applyBorder="1" applyAlignment="1">
      <alignment wrapText="1"/>
    </xf>
    <xf numFmtId="0" fontId="0" fillId="0" borderId="5" xfId="0" applyBorder="1" applyAlignment="1">
      <alignment wrapText="1"/>
    </xf>
    <xf numFmtId="0" fontId="0" fillId="0" borderId="5" xfId="0" applyFont="1" applyBorder="1" applyAlignment="1">
      <alignment wrapText="1"/>
    </xf>
    <xf numFmtId="0" fontId="0" fillId="0" borderId="8" xfId="0" applyBorder="1" applyAlignment="1">
      <alignment wrapText="1"/>
    </xf>
  </cellXfs>
  <cellStyles count="1">
    <cellStyle name="Normal" xfId="0" builtinId="0"/>
  </cellStyles>
  <dxfs count="6">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1.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pcarey/My%20Documents/PENNY/NON_ROAD/LCMVrule/Inventory/Final%20FRM%20control%20to%202050/Category2/C2_inv_FRMctl_Summary_to2050_wretrofi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1%20inv/C1&amp;C2_EFs_byCY_7-13-09_w%20no%20ctl%20EF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l Base &amp; Ctl"/>
      <sheetName val="Delta tons"/>
      <sheetName val="5.0-15&amp;&lt;=3700kW"/>
      <sheetName val="5.0-15&amp;&gt;3700kW"/>
      <sheetName val="15-20&amp;&lt;3300kW"/>
      <sheetName val="15-20&amp;1400-2000kW (NOx&amp;HC)"/>
      <sheetName val="15-20&amp;2000-3300kW (NOx&amp;HC)"/>
      <sheetName val="15-20&amp;&gt;3700kW"/>
      <sheetName val="5.0-15&amp;&lt;=600kW"/>
      <sheetName val="5.0-15&amp;600-1000kW"/>
      <sheetName val="5.0-15&amp;1000-1400kW"/>
      <sheetName val="5.0-15&amp;1400-3700kW"/>
      <sheetName val="5.0-15&amp;1400-2000kW NOx&amp;HC"/>
      <sheetName val="5.0-15&amp;2000-3700kW NOx&amp;HC"/>
    </sheetNames>
    <sheetDataSet>
      <sheetData sheetId="0" refreshError="1">
        <row r="5">
          <cell r="L5">
            <v>4700.7842601514003</v>
          </cell>
          <cell r="M5">
            <v>4464.1825832396971</v>
          </cell>
          <cell r="N5">
            <v>82620.692585331708</v>
          </cell>
          <cell r="O5">
            <v>432306.20687208761</v>
          </cell>
          <cell r="P5">
            <v>12849.823528352368</v>
          </cell>
          <cell r="Q5">
            <v>12464.328822501797</v>
          </cell>
          <cell r="R5">
            <v>36867.682929515497</v>
          </cell>
        </row>
        <row r="6">
          <cell r="L6">
            <v>4743.0913184927631</v>
          </cell>
          <cell r="M6">
            <v>4504.3602264888541</v>
          </cell>
          <cell r="N6">
            <v>83364.278818599676</v>
          </cell>
          <cell r="O6">
            <v>431972.71116724395</v>
          </cell>
          <cell r="P6">
            <v>13112.284250038862</v>
          </cell>
          <cell r="Q6">
            <v>12718.915722537695</v>
          </cell>
          <cell r="R6">
            <v>37193.285054669032</v>
          </cell>
        </row>
        <row r="7">
          <cell r="L7">
            <v>4785.7791403591982</v>
          </cell>
          <cell r="M7">
            <v>4544.8994685272537</v>
          </cell>
          <cell r="N7">
            <v>84114.557327967079</v>
          </cell>
          <cell r="O7">
            <v>431683.08907370007</v>
          </cell>
          <cell r="P7">
            <v>13375.93784084859</v>
          </cell>
          <cell r="Q7">
            <v>12974.659705623133</v>
          </cell>
          <cell r="R7">
            <v>37528.024620161057</v>
          </cell>
        </row>
        <row r="8">
          <cell r="L8">
            <v>4828.8511526224283</v>
          </cell>
          <cell r="M8">
            <v>4585.8035637439971</v>
          </cell>
          <cell r="N8">
            <v>84871.58834391876</v>
          </cell>
          <cell r="O8">
            <v>431416.7422251032</v>
          </cell>
          <cell r="P8">
            <v>13641.052413343405</v>
          </cell>
          <cell r="Q8">
            <v>13231.820840943103</v>
          </cell>
          <cell r="R8">
            <v>37865.776841742489</v>
          </cell>
        </row>
        <row r="9">
          <cell r="L9">
            <v>4872.3108129960301</v>
          </cell>
          <cell r="M9">
            <v>4627.0757958176928</v>
          </cell>
          <cell r="N9">
            <v>85635.432639014005</v>
          </cell>
          <cell r="O9">
            <v>431195.27873591561</v>
          </cell>
          <cell r="P9">
            <v>13906.902904720995</v>
          </cell>
          <cell r="Q9">
            <v>13489.695817579364</v>
          </cell>
          <cell r="R9">
            <v>38206.568833318168</v>
          </cell>
        </row>
        <row r="10">
          <cell r="L10">
            <v>4916.1616103129963</v>
          </cell>
          <cell r="M10">
            <v>4668.7194779800539</v>
          </cell>
          <cell r="N10">
            <v>85620.685907217863</v>
          </cell>
          <cell r="O10">
            <v>427379.94713997794</v>
          </cell>
          <cell r="P10">
            <v>14173.506401368515</v>
          </cell>
          <cell r="Q10">
            <v>13748.301209327459</v>
          </cell>
          <cell r="R10">
            <v>38550.427952818049</v>
          </cell>
        </row>
        <row r="11">
          <cell r="L11">
            <v>4960.4070648058096</v>
          </cell>
          <cell r="M11">
            <v>4710.7379532818704</v>
          </cell>
          <cell r="N11">
            <v>85610.701825998447</v>
          </cell>
          <cell r="O11">
            <v>414724.57630632364</v>
          </cell>
          <cell r="P11">
            <v>14163.809775839678</v>
          </cell>
          <cell r="Q11">
            <v>13738.895482564487</v>
          </cell>
          <cell r="R11">
            <v>38837.073682049842</v>
          </cell>
        </row>
        <row r="12">
          <cell r="L12">
            <v>5005.0507283890583</v>
          </cell>
          <cell r="M12">
            <v>4753.1345948614053</v>
          </cell>
          <cell r="N12">
            <v>85605.487245851487</v>
          </cell>
          <cell r="O12">
            <v>402915.35135139036</v>
          </cell>
          <cell r="P12">
            <v>14150.844965452965</v>
          </cell>
          <cell r="Q12">
            <v>13726.319616489378</v>
          </cell>
          <cell r="R12">
            <v>39204.065645969473</v>
          </cell>
        </row>
        <row r="13">
          <cell r="L13">
            <v>5050.0961849445648</v>
          </cell>
          <cell r="M13">
            <v>4795.9128062151613</v>
          </cell>
          <cell r="N13">
            <v>85609.034221479611</v>
          </cell>
          <cell r="O13">
            <v>391965.26607570238</v>
          </cell>
          <cell r="P13">
            <v>14127.208250585594</v>
          </cell>
          <cell r="Q13">
            <v>13703.392003068026</v>
          </cell>
          <cell r="R13">
            <v>39558.868763725332</v>
          </cell>
        </row>
        <row r="14">
          <cell r="L14">
            <v>5095.5470506090624</v>
          </cell>
          <cell r="M14">
            <v>4839.0760214710945</v>
          </cell>
          <cell r="N14">
            <v>85621.446625702898</v>
          </cell>
          <cell r="O14">
            <v>381869.16328434268</v>
          </cell>
          <cell r="P14">
            <v>14094.295715073877</v>
          </cell>
          <cell r="Q14">
            <v>13671.466843621658</v>
          </cell>
          <cell r="R14">
            <v>39919.744541861262</v>
          </cell>
        </row>
        <row r="15">
          <cell r="L15">
            <v>5141.4069740645473</v>
          </cell>
          <cell r="M15">
            <v>4882.6277056643376</v>
          </cell>
          <cell r="N15">
            <v>85638.920307770604</v>
          </cell>
          <cell r="O15">
            <v>372613.55420587159</v>
          </cell>
          <cell r="P15">
            <v>14051.397538542631</v>
          </cell>
          <cell r="Q15">
            <v>13629.855612386353</v>
          </cell>
          <cell r="R15">
            <v>40277.564428996033</v>
          </cell>
        </row>
        <row r="16">
          <cell r="L16">
            <v>5173.9275904033602</v>
          </cell>
          <cell r="M16">
            <v>4913.5114818645397</v>
          </cell>
          <cell r="N16">
            <v>85665.436495635484</v>
          </cell>
          <cell r="O16">
            <v>363742.4537158655</v>
          </cell>
          <cell r="P16">
            <v>13813.483242382248</v>
          </cell>
          <cell r="Q16">
            <v>13399.078745110779</v>
          </cell>
          <cell r="R16">
            <v>39905.016295459951</v>
          </cell>
        </row>
        <row r="17">
          <cell r="L17">
            <v>5068.8434901082774</v>
          </cell>
          <cell r="M17">
            <v>4813.716514822675</v>
          </cell>
          <cell r="N17">
            <v>85701.099403032524</v>
          </cell>
          <cell r="O17">
            <v>345213.11435458716</v>
          </cell>
          <cell r="P17">
            <v>12230.854084862014</v>
          </cell>
          <cell r="Q17">
            <v>11863.928462316155</v>
          </cell>
          <cell r="R17">
            <v>21333.725826851936</v>
          </cell>
        </row>
        <row r="18">
          <cell r="L18">
            <v>4963.7986498052269</v>
          </cell>
          <cell r="M18">
            <v>4713.9588317238631</v>
          </cell>
          <cell r="N18">
            <v>85746.013501309615</v>
          </cell>
          <cell r="O18">
            <v>333585.52909933781</v>
          </cell>
          <cell r="P18">
            <v>11378.103114886806</v>
          </cell>
          <cell r="Q18">
            <v>11036.760021440201</v>
          </cell>
          <cell r="R18">
            <v>7887.8139057350982</v>
          </cell>
        </row>
        <row r="19">
          <cell r="L19">
            <v>4846.4233873323019</v>
          </cell>
          <cell r="M19">
            <v>4602.4913459945892</v>
          </cell>
          <cell r="N19">
            <v>85800.206921619989</v>
          </cell>
          <cell r="O19">
            <v>320992.30694069632</v>
          </cell>
          <cell r="P19">
            <v>11292.633160194953</v>
          </cell>
          <cell r="Q19">
            <v>10953.854165389104</v>
          </cell>
          <cell r="R19">
            <v>7816.6057535044474</v>
          </cell>
        </row>
        <row r="20">
          <cell r="L20">
            <v>4680.064744343892</v>
          </cell>
          <cell r="M20">
            <v>4444.5059300511812</v>
          </cell>
          <cell r="N20">
            <v>85863.853354601219</v>
          </cell>
          <cell r="O20">
            <v>308345.64641603222</v>
          </cell>
          <cell r="P20">
            <v>10973.024480110464</v>
          </cell>
          <cell r="Q20">
            <v>10643.833745707148</v>
          </cell>
          <cell r="R20">
            <v>5900.7598194837119</v>
          </cell>
        </row>
        <row r="21">
          <cell r="L21">
            <v>4513.8510696413941</v>
          </cell>
          <cell r="M21">
            <v>4286.6581857942965</v>
          </cell>
          <cell r="N21">
            <v>85936.98152931947</v>
          </cell>
          <cell r="O21">
            <v>295745.67902919906</v>
          </cell>
          <cell r="P21">
            <v>10679.944215500971</v>
          </cell>
          <cell r="Q21">
            <v>10359.545889035944</v>
          </cell>
          <cell r="R21">
            <v>4574.0364237654812</v>
          </cell>
        </row>
        <row r="22">
          <cell r="L22">
            <v>4347.6693148322029</v>
          </cell>
          <cell r="M22">
            <v>4128.840754826404</v>
          </cell>
          <cell r="N22">
            <v>86019.688698481958</v>
          </cell>
          <cell r="O22">
            <v>283222.07814680762</v>
          </cell>
          <cell r="P22">
            <v>10361.396565801664</v>
          </cell>
          <cell r="Q22">
            <v>10050.554668827615</v>
          </cell>
          <cell r="R22">
            <v>2963.3098830878398</v>
          </cell>
        </row>
        <row r="23">
          <cell r="L23">
            <v>4182.4391032493186</v>
          </cell>
          <cell r="M23">
            <v>3971.9269736460769</v>
          </cell>
          <cell r="N23">
            <v>86115.873429437052</v>
          </cell>
          <cell r="O23">
            <v>270831.69081269274</v>
          </cell>
          <cell r="P23">
            <v>10066.906321981232</v>
          </cell>
          <cell r="Q23">
            <v>9764.8991323217961</v>
          </cell>
          <cell r="R23">
            <v>1888.1704981891448</v>
          </cell>
        </row>
        <row r="24">
          <cell r="L24">
            <v>4018.1294237421912</v>
          </cell>
          <cell r="M24">
            <v>3815.8873919678927</v>
          </cell>
          <cell r="N24">
            <v>86221.8551476508</v>
          </cell>
          <cell r="O24">
            <v>258585.30771542765</v>
          </cell>
          <cell r="P24">
            <v>9831.2289464696078</v>
          </cell>
          <cell r="Q24">
            <v>9536.2920780755194</v>
          </cell>
          <cell r="R24">
            <v>1975.9841622961931</v>
          </cell>
        </row>
        <row r="25">
          <cell r="L25">
            <v>3854.5260800979063</v>
          </cell>
          <cell r="M25">
            <v>3660.5185945849062</v>
          </cell>
          <cell r="N25">
            <v>86341.448701461195</v>
          </cell>
          <cell r="O25">
            <v>246542.5323475576</v>
          </cell>
          <cell r="P25">
            <v>9579.9212912123421</v>
          </cell>
          <cell r="Q25">
            <v>9292.5236524759712</v>
          </cell>
          <cell r="R25">
            <v>1994.9549602893683</v>
          </cell>
        </row>
        <row r="26">
          <cell r="L26">
            <v>3691.8795641184188</v>
          </cell>
          <cell r="M26">
            <v>3506.058465449591</v>
          </cell>
          <cell r="N26">
            <v>86474.762624075884</v>
          </cell>
          <cell r="O26">
            <v>235176.05513808617</v>
          </cell>
          <cell r="P26">
            <v>9298.4465761658012</v>
          </cell>
          <cell r="Q26">
            <v>9019.4931788808262</v>
          </cell>
          <cell r="R26">
            <v>1974.5853496696702</v>
          </cell>
        </row>
        <row r="27">
          <cell r="L27">
            <v>3530.1794108769354</v>
          </cell>
          <cell r="M27">
            <v>3352.4970663598629</v>
          </cell>
          <cell r="N27">
            <v>86625.691574370358</v>
          </cell>
          <cell r="O27">
            <v>224475.42373248746</v>
          </cell>
          <cell r="P27">
            <v>8989.6829209943317</v>
          </cell>
          <cell r="Q27">
            <v>8719.9924333645013</v>
          </cell>
          <cell r="R27">
            <v>1954.2111487153561</v>
          </cell>
        </row>
        <row r="28">
          <cell r="L28">
            <v>3369.3720505525389</v>
          </cell>
          <cell r="M28">
            <v>3199.7835237915851</v>
          </cell>
          <cell r="N28">
            <v>86790.276813549106</v>
          </cell>
          <cell r="O28">
            <v>213984.03212398954</v>
          </cell>
          <cell r="P28">
            <v>8669.896770103398</v>
          </cell>
          <cell r="Q28">
            <v>8409.7998670002944</v>
          </cell>
          <cell r="R28">
            <v>1933.6757912929675</v>
          </cell>
        </row>
        <row r="29">
          <cell r="L29">
            <v>3209.0008483580923</v>
          </cell>
          <cell r="M29">
            <v>3047.4841864749214</v>
          </cell>
          <cell r="N29">
            <v>86974.255719926543</v>
          </cell>
          <cell r="O29">
            <v>203629.16338317085</v>
          </cell>
          <cell r="P29">
            <v>8340.1116671044747</v>
          </cell>
          <cell r="Q29">
            <v>8089.90831709134</v>
          </cell>
          <cell r="R29">
            <v>1913.4179834790903</v>
          </cell>
        </row>
        <row r="30">
          <cell r="L30">
            <v>3049.6436149841675</v>
          </cell>
          <cell r="M30">
            <v>2896.147782511081</v>
          </cell>
          <cell r="N30">
            <v>87177.623814262159</v>
          </cell>
          <cell r="O30">
            <v>193441.37057967763</v>
          </cell>
          <cell r="P30">
            <v>8000.7736679149821</v>
          </cell>
          <cell r="Q30">
            <v>7760.7504578775324</v>
          </cell>
          <cell r="R30">
            <v>1893.5585538280575</v>
          </cell>
        </row>
        <row r="31">
          <cell r="L31">
            <v>2891.1399498773135</v>
          </cell>
          <cell r="M31">
            <v>2745.6219846888071</v>
          </cell>
          <cell r="N31">
            <v>87406.119445447461</v>
          </cell>
          <cell r="O31">
            <v>183403.79432594479</v>
          </cell>
          <cell r="P31">
            <v>7653.3920500180229</v>
          </cell>
          <cell r="Q31">
            <v>7423.7902885174817</v>
          </cell>
          <cell r="R31">
            <v>1873.835762355613</v>
          </cell>
        </row>
        <row r="32">
          <cell r="L32">
            <v>2734.2827683198179</v>
          </cell>
          <cell r="M32">
            <v>2596.6597989741863</v>
          </cell>
          <cell r="N32">
            <v>87671.636119627874</v>
          </cell>
          <cell r="O32">
            <v>173554.67905680608</v>
          </cell>
          <cell r="P32">
            <v>7300.6838843757105</v>
          </cell>
          <cell r="Q32">
            <v>7081.6633678444396</v>
          </cell>
          <cell r="R32">
            <v>1854.5190533122982</v>
          </cell>
        </row>
        <row r="33">
          <cell r="L33">
            <v>2579.3477045245759</v>
          </cell>
          <cell r="M33">
            <v>2449.5229862531587</v>
          </cell>
          <cell r="N33">
            <v>88078.138520909095</v>
          </cell>
          <cell r="O33">
            <v>164023.82952974428</v>
          </cell>
          <cell r="P33">
            <v>6942.9562875229667</v>
          </cell>
          <cell r="Q33">
            <v>6734.6675988972765</v>
          </cell>
          <cell r="R33">
            <v>1835.9308401164969</v>
          </cell>
        </row>
        <row r="34">
          <cell r="L34">
            <v>2426.775941348892</v>
          </cell>
          <cell r="M34">
            <v>2304.6305235981881</v>
          </cell>
          <cell r="N34">
            <v>88622.760003579024</v>
          </cell>
          <cell r="O34">
            <v>154845.44135152726</v>
          </cell>
          <cell r="P34">
            <v>6580.8323190383362</v>
          </cell>
          <cell r="Q34">
            <v>6383.4073494671866</v>
          </cell>
          <cell r="R34">
            <v>1817.5977829554977</v>
          </cell>
        </row>
        <row r="35">
          <cell r="L35">
            <v>2276.3189662885043</v>
          </cell>
          <cell r="M35">
            <v>2161.7464067317228</v>
          </cell>
          <cell r="N35">
            <v>89206.982670991507</v>
          </cell>
          <cell r="O35">
            <v>145869.87449006323</v>
          </cell>
          <cell r="P35">
            <v>6216.1770372589035</v>
          </cell>
          <cell r="Q35">
            <v>6029.6917261411363</v>
          </cell>
          <cell r="R35">
            <v>1799.9124641840217</v>
          </cell>
        </row>
        <row r="36">
          <cell r="L36">
            <v>2129.387166709756</v>
          </cell>
          <cell r="M36">
            <v>2022.2100348620665</v>
          </cell>
          <cell r="N36">
            <v>89819.525423476211</v>
          </cell>
          <cell r="O36">
            <v>137175.59112019264</v>
          </cell>
          <cell r="P36">
            <v>5851.5879312474699</v>
          </cell>
          <cell r="Q36">
            <v>5676.0402933100449</v>
          </cell>
          <cell r="R36">
            <v>1782.6974338280354</v>
          </cell>
        </row>
        <row r="37">
          <cell r="L37">
            <v>1986.2720654539828</v>
          </cell>
          <cell r="M37">
            <v>1886.298257791057</v>
          </cell>
          <cell r="N37">
            <v>90456.830265046927</v>
          </cell>
          <cell r="O37">
            <v>128776.80638226145</v>
          </cell>
          <cell r="P37">
            <v>5487.575754096225</v>
          </cell>
          <cell r="Q37">
            <v>5322.9484814733378</v>
          </cell>
          <cell r="R37">
            <v>1766.1162210796042</v>
          </cell>
        </row>
        <row r="38">
          <cell r="L38">
            <v>1847.7560417271029</v>
          </cell>
          <cell r="M38">
            <v>1754.7540757142476</v>
          </cell>
          <cell r="N38">
            <v>91119.070031706462</v>
          </cell>
          <cell r="O38">
            <v>120725.89679467457</v>
          </cell>
          <cell r="P38">
            <v>5128.2232922883268</v>
          </cell>
          <cell r="Q38">
            <v>4974.376593519677</v>
          </cell>
          <cell r="R38">
            <v>1750.2386893499834</v>
          </cell>
        </row>
        <row r="39">
          <cell r="L39">
            <v>1718.2142971615392</v>
          </cell>
          <cell r="M39">
            <v>1631.7324759368844</v>
          </cell>
          <cell r="N39">
            <v>91798.860416634852</v>
          </cell>
          <cell r="O39">
            <v>113236.89764619275</v>
          </cell>
          <cell r="P39">
            <v>4794.8071738323379</v>
          </cell>
          <cell r="Q39">
            <v>4650.9629586173669</v>
          </cell>
          <cell r="R39">
            <v>1735.290462479888</v>
          </cell>
        </row>
        <row r="40">
          <cell r="L40">
            <v>1615.8941073538149</v>
          </cell>
          <cell r="M40">
            <v>1534.5623051793111</v>
          </cell>
          <cell r="N40">
            <v>92500.067492869857</v>
          </cell>
          <cell r="O40">
            <v>107704.7070308004</v>
          </cell>
          <cell r="P40">
            <v>4504.0409270732262</v>
          </cell>
          <cell r="Q40">
            <v>4368.9196992610296</v>
          </cell>
          <cell r="R40">
            <v>1721.3621054886723</v>
          </cell>
        </row>
        <row r="41">
          <cell r="L41">
            <v>1538.9997063823441</v>
          </cell>
          <cell r="M41">
            <v>1461.5381826992825</v>
          </cell>
          <cell r="N41">
            <v>93219.105320492497</v>
          </cell>
          <cell r="O41">
            <v>104042.31588072161</v>
          </cell>
          <cell r="P41">
            <v>4243.6778665759803</v>
          </cell>
          <cell r="Q41">
            <v>4116.367530578701</v>
          </cell>
          <cell r="R41">
            <v>1708.8335015978696</v>
          </cell>
        </row>
        <row r="42">
          <cell r="L42">
            <v>1472.3684107101908</v>
          </cell>
          <cell r="M42">
            <v>1398.2605989650435</v>
          </cell>
          <cell r="N42">
            <v>93956.103788565379</v>
          </cell>
          <cell r="O42">
            <v>101058.24915091171</v>
          </cell>
          <cell r="P42">
            <v>4022.3620985658727</v>
          </cell>
          <cell r="Q42">
            <v>3901.691235608896</v>
          </cell>
          <cell r="R42">
            <v>1700.3952945918097</v>
          </cell>
        </row>
        <row r="43">
          <cell r="L43">
            <v>1420.493939467651</v>
          </cell>
          <cell r="M43">
            <v>1348.9970935115393</v>
          </cell>
          <cell r="N43">
            <v>94707.3918309211</v>
          </cell>
          <cell r="O43">
            <v>98613.563578870526</v>
          </cell>
          <cell r="P43">
            <v>3863.9906295295887</v>
          </cell>
          <cell r="Q43">
            <v>3748.0709106437007</v>
          </cell>
          <cell r="R43">
            <v>1698.9248635849599</v>
          </cell>
        </row>
        <row r="44">
          <cell r="L44">
            <v>1381.0373522873861</v>
          </cell>
          <cell r="M44">
            <v>1311.5264504153715</v>
          </cell>
          <cell r="N44">
            <v>95476.87132695179</v>
          </cell>
          <cell r="O44">
            <v>96541.910178399878</v>
          </cell>
          <cell r="P44">
            <v>3748.7289036673019</v>
          </cell>
          <cell r="Q44">
            <v>3636.2670365572831</v>
          </cell>
          <cell r="R44">
            <v>1702.1721036203546</v>
          </cell>
        </row>
        <row r="45">
          <cell r="L45">
            <v>1347.4493916263946</v>
          </cell>
          <cell r="M45">
            <v>1279.6290518769179</v>
          </cell>
          <cell r="N45">
            <v>96260.879907757393</v>
          </cell>
          <cell r="O45">
            <v>94784.6987228574</v>
          </cell>
          <cell r="P45">
            <v>3649.8239298069275</v>
          </cell>
          <cell r="Q45">
            <v>3540.3292119127191</v>
          </cell>
          <cell r="R45">
            <v>1706.9936296807734</v>
          </cell>
        </row>
        <row r="46">
          <cell r="L46">
            <v>1317.6490781732505</v>
          </cell>
          <cell r="M46">
            <v>1251.3286592338561</v>
          </cell>
          <cell r="N46">
            <v>97059.523099414422</v>
          </cell>
          <cell r="O46">
            <v>93249.170745134688</v>
          </cell>
          <cell r="P46">
            <v>3562.6226176774353</v>
          </cell>
          <cell r="Q46">
            <v>3455.7439391471121</v>
          </cell>
          <cell r="R46">
            <v>1712.9626582308333</v>
          </cell>
        </row>
        <row r="47">
          <cell r="L47">
            <v>1292.0134499021462</v>
          </cell>
          <cell r="M47">
            <v>1226.983333240405</v>
          </cell>
          <cell r="N47">
            <v>97872.906859940282</v>
          </cell>
          <cell r="O47">
            <v>91983.895289762542</v>
          </cell>
          <cell r="P47">
            <v>3486.1676824001261</v>
          </cell>
          <cell r="Q47">
            <v>3381.5826519281227</v>
          </cell>
          <cell r="R47">
            <v>1719.9751803022909</v>
          </cell>
        </row>
        <row r="48">
          <cell r="L48">
            <v>1269.79450071667</v>
          </cell>
          <cell r="M48">
            <v>1205.882716729981</v>
          </cell>
          <cell r="N48">
            <v>98701.21201873853</v>
          </cell>
          <cell r="O48">
            <v>90913.744978661372</v>
          </cell>
          <cell r="P48">
            <v>3419.0674282825989</v>
          </cell>
          <cell r="Q48">
            <v>3316.495405434121</v>
          </cell>
          <cell r="R48">
            <v>1727.8671176116254</v>
          </cell>
        </row>
        <row r="49">
          <cell r="L49">
            <v>1250.5051911037071</v>
          </cell>
          <cell r="M49">
            <v>1187.5642840491046</v>
          </cell>
          <cell r="N49">
            <v>99544.4786716128</v>
          </cell>
          <cell r="O49">
            <v>90056.814803406276</v>
          </cell>
          <cell r="P49">
            <v>3359.0212509529192</v>
          </cell>
          <cell r="Q49">
            <v>3258.2506134243313</v>
          </cell>
          <cell r="R49">
            <v>1736.510674405411</v>
          </cell>
        </row>
        <row r="50">
          <cell r="L50">
            <v>1233.7379086041583</v>
          </cell>
          <cell r="M50">
            <v>1171.6409388453544</v>
          </cell>
          <cell r="N50">
            <v>100402.81419960065</v>
          </cell>
          <cell r="O50">
            <v>89327.314777432868</v>
          </cell>
          <cell r="P50">
            <v>3307.5170885425996</v>
          </cell>
          <cell r="Q50">
            <v>3208.2915758863219</v>
          </cell>
          <cell r="R50">
            <v>1745.9305038140442</v>
          </cell>
        </row>
        <row r="51">
          <cell r="L51">
            <v>1219.8869955456175</v>
          </cell>
          <cell r="M51">
            <v>1158.487175256997</v>
          </cell>
          <cell r="N51">
            <v>101276.40102469403</v>
          </cell>
          <cell r="O51">
            <v>88774.933550023765</v>
          </cell>
          <cell r="P51">
            <v>3263.6490773024243</v>
          </cell>
          <cell r="Q51">
            <v>3165.7396049833515</v>
          </cell>
          <cell r="R51">
            <v>1756.0277382851309</v>
          </cell>
        </row>
        <row r="52">
          <cell r="L52">
            <v>1208.2229659721443</v>
          </cell>
          <cell r="M52">
            <v>1147.4102240951038</v>
          </cell>
          <cell r="N52">
            <v>102161.51365754448</v>
          </cell>
          <cell r="O52">
            <v>88339.798024801115</v>
          </cell>
          <cell r="P52">
            <v>3226.0600911688944</v>
          </cell>
          <cell r="Q52">
            <v>3129.2782884338276</v>
          </cell>
          <cell r="R52">
            <v>1766.7161637286013</v>
          </cell>
        </row>
        <row r="53">
          <cell r="L53">
            <v>1198.61422540793</v>
          </cell>
          <cell r="M53">
            <v>1138.285114347512</v>
          </cell>
          <cell r="N53">
            <v>103062.14680292686</v>
          </cell>
          <cell r="O53">
            <v>88032.967675977896</v>
          </cell>
          <cell r="P53">
            <v>3194.7510771697034</v>
          </cell>
          <cell r="Q53">
            <v>3098.908544854612</v>
          </cell>
          <cell r="R53">
            <v>1777.9846748925333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2008"/>
      <sheetName val="C1prop EF &lt;=600kW"/>
      <sheetName val="C1prop EF 600-1000kW"/>
      <sheetName val="C1prop EF 1000-1400kW"/>
      <sheetName val="C1prop EF &gt;1400kW"/>
      <sheetName val="C1prop EF Total"/>
      <sheetName val="C1aux EF &lt;=600kW"/>
      <sheetName val="C1aux EF 600-1000kW"/>
      <sheetName val="C1aux EF 1000-1400kW"/>
      <sheetName val="C1aux EF &gt;1400kW"/>
      <sheetName val="C1aux EF Total"/>
      <sheetName val="C1 EF Total &lt;=600kW"/>
      <sheetName val="C1 EF Total 600-1000kW"/>
      <sheetName val="C1 EF Total 1000-1400kW"/>
      <sheetName val="C1 EF Total &gt;1400kW"/>
      <sheetName val="C1 EF Total"/>
      <sheetName val="C2 EF &lt;600kW"/>
      <sheetName val="C2 EF 600-1000kW"/>
      <sheetName val="C2 EF 1000-1400kW"/>
      <sheetName val="C2 EF 1400-3700kW"/>
      <sheetName val="C2 EF &gt;=3700kW"/>
      <sheetName val="C2 EF Total"/>
      <sheetName val="CMV&lt;37kW EF Total"/>
      <sheetName val="All EF &lt;=600kW"/>
      <sheetName val="All EF 600-1000kW"/>
      <sheetName val="All EF 1000-1400kW"/>
      <sheetName val="All EF &gt;1400kW"/>
      <sheetName val="All EF"/>
      <sheetName val="ACT by kW&amp;cat"/>
      <sheetName val="POP by kW&amp;cat"/>
      <sheetName val="C1prop ACT"/>
      <sheetName val="C1aux ACT"/>
      <sheetName val="C2 ACT"/>
      <sheetName val="CMV&lt;37kW AC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10">
          <cell r="K10">
            <v>31.022073909608277</v>
          </cell>
          <cell r="L10">
            <v>29.460658983483647</v>
          </cell>
          <cell r="M10">
            <v>545.24204685850327</v>
          </cell>
          <cell r="N10">
            <v>2852.9356717885989</v>
          </cell>
          <cell r="O10">
            <v>84.80035525160045</v>
          </cell>
          <cell r="P10">
            <v>82.256344594052422</v>
          </cell>
          <cell r="Q10">
            <v>243.03441711739646</v>
          </cell>
          <cell r="R10">
            <v>149447.30777252052</v>
          </cell>
          <cell r="S10">
            <v>2653.4461429461048</v>
          </cell>
          <cell r="Y10">
            <v>2656.3717260096969</v>
          </cell>
          <cell r="Z10">
            <v>243.30237709709257</v>
          </cell>
        </row>
        <row r="11">
          <cell r="K11">
            <v>31.301272574794751</v>
          </cell>
          <cell r="L11">
            <v>29.725804914335001</v>
          </cell>
          <cell r="M11">
            <v>550.14922528022976</v>
          </cell>
          <cell r="N11">
            <v>2850.7348202217877</v>
          </cell>
          <cell r="O11">
            <v>86.532422807975692</v>
          </cell>
          <cell r="P11">
            <v>83.936450123736407</v>
          </cell>
          <cell r="Q11">
            <v>245.22172687145374</v>
          </cell>
          <cell r="R11">
            <v>150792.33354247318</v>
          </cell>
          <cell r="S11">
            <v>2653.4461429461048</v>
          </cell>
          <cell r="Y11">
            <v>2655.9284899671925</v>
          </cell>
          <cell r="Z11">
            <v>245.45113624719085</v>
          </cell>
        </row>
        <row r="12">
          <cell r="K12">
            <v>31.582984027967903</v>
          </cell>
          <cell r="L12">
            <v>29.993337158564014</v>
          </cell>
          <cell r="M12">
            <v>555.10056830775181</v>
          </cell>
          <cell r="N12">
            <v>2848.8235055358664</v>
          </cell>
          <cell r="O12">
            <v>88.27236251334935</v>
          </cell>
          <cell r="P12">
            <v>85.624191637948869</v>
          </cell>
          <cell r="Q12">
            <v>247.42872241329681</v>
          </cell>
          <cell r="R12">
            <v>152149.46454435543</v>
          </cell>
          <cell r="S12">
            <v>2653.4461429461048</v>
          </cell>
          <cell r="Y12">
            <v>2655.9284899671925</v>
          </cell>
          <cell r="Z12">
            <v>247.66019647341557</v>
          </cell>
        </row>
        <row r="13">
          <cell r="K13">
            <v>31.867230884219602</v>
          </cell>
          <cell r="L13">
            <v>30.263277192991076</v>
          </cell>
          <cell r="M13">
            <v>560.09647342252151</v>
          </cell>
          <cell r="N13">
            <v>2847.0657921064694</v>
          </cell>
          <cell r="O13">
            <v>90.021943733693121</v>
          </cell>
          <cell r="P13">
            <v>87.321285421682319</v>
          </cell>
          <cell r="Q13">
            <v>249.65558091501646</v>
          </cell>
          <cell r="R13">
            <v>153518.8097252546</v>
          </cell>
          <cell r="S13">
            <v>2653.4461429461048</v>
          </cell>
          <cell r="Y13">
            <v>2655.9284899671925</v>
          </cell>
          <cell r="Z13">
            <v>249.88913824167625</v>
          </cell>
        </row>
        <row r="14">
          <cell r="K14">
            <v>32.154035962177574</v>
          </cell>
          <cell r="L14">
            <v>30.53564668772799</v>
          </cell>
          <cell r="M14">
            <v>565.13734168332417</v>
          </cell>
          <cell r="N14">
            <v>2845.6042792291196</v>
          </cell>
          <cell r="O14">
            <v>91.776381533005264</v>
          </cell>
          <cell r="P14">
            <v>89.023090087015106</v>
          </cell>
          <cell r="Q14">
            <v>247.36610114938748</v>
          </cell>
          <cell r="R14">
            <v>154900.4790127819</v>
          </cell>
          <cell r="S14">
            <v>2605.6616195740971</v>
          </cell>
          <cell r="Y14">
            <v>2655.9284899671925</v>
          </cell>
          <cell r="Z14">
            <v>252.13814048585127</v>
          </cell>
        </row>
        <row r="15">
          <cell r="K15">
            <v>32.443422285837187</v>
          </cell>
          <cell r="L15">
            <v>30.810467507917554</v>
          </cell>
          <cell r="M15">
            <v>565.04002298533931</v>
          </cell>
          <cell r="N15">
            <v>2820.4256085629977</v>
          </cell>
          <cell r="O15">
            <v>93.535788670165189</v>
          </cell>
          <cell r="P15">
            <v>90.729715010060218</v>
          </cell>
          <cell r="Q15">
            <v>132.2664264323067</v>
          </cell>
          <cell r="R15">
            <v>156294.58332389692</v>
          </cell>
          <cell r="S15">
            <v>1380.8175102834603</v>
          </cell>
          <cell r="Y15">
            <v>2655.9284899671925</v>
          </cell>
          <cell r="Z15">
            <v>254.407383750224</v>
          </cell>
        </row>
        <row r="16">
          <cell r="K16">
            <v>32.7354130864097</v>
          </cell>
          <cell r="L16">
            <v>31.087761715488792</v>
          </cell>
          <cell r="M16">
            <v>564.97413463812586</v>
          </cell>
          <cell r="N16">
            <v>2795.4842342185384</v>
          </cell>
          <cell r="O16">
            <v>95.26829338144384</v>
          </cell>
          <cell r="P16">
            <v>92.410244580000509</v>
          </cell>
          <cell r="Q16">
            <v>48.911786604113907</v>
          </cell>
          <cell r="R16">
            <v>157701.23457381196</v>
          </cell>
          <cell r="S16">
            <v>506.06817426936686</v>
          </cell>
          <cell r="Y16">
            <v>2651.8106277131965</v>
          </cell>
          <cell r="Z16">
            <v>256.29905639588935</v>
          </cell>
        </row>
        <row r="17">
          <cell r="K17">
            <v>33.03003180418736</v>
          </cell>
          <cell r="L17">
            <v>31.367551570928171</v>
          </cell>
          <cell r="M17">
            <v>564.93972185043458</v>
          </cell>
          <cell r="N17">
            <v>2770.7822496806261</v>
          </cell>
          <cell r="O17">
            <v>97.046997996409985</v>
          </cell>
          <cell r="P17">
            <v>94.135588056517676</v>
          </cell>
          <cell r="Q17">
            <v>49.351992683550506</v>
          </cell>
          <cell r="R17">
            <v>159120.54568497624</v>
          </cell>
          <cell r="S17">
            <v>506.06817426936686</v>
          </cell>
          <cell r="Y17">
            <v>2652.9920544987936</v>
          </cell>
          <cell r="Z17">
            <v>258.72096116728187</v>
          </cell>
        </row>
        <row r="18">
          <cell r="K18">
            <v>33.327302090425071</v>
          </cell>
          <cell r="L18">
            <v>31.64985953506655</v>
          </cell>
          <cell r="M18">
            <v>564.96312954881057</v>
          </cell>
          <cell r="N18">
            <v>2746.4435939115215</v>
          </cell>
          <cell r="O18">
            <v>98.822870893928084</v>
          </cell>
          <cell r="P18">
            <v>95.858184767110245</v>
          </cell>
          <cell r="Q18">
            <v>38.665114025632498</v>
          </cell>
          <cell r="R18">
            <v>160552.63059614104</v>
          </cell>
          <cell r="S18">
            <v>392.94562914379844</v>
          </cell>
          <cell r="Y18">
            <v>2653.1239450174498</v>
          </cell>
          <cell r="Z18">
            <v>261.06242759782742</v>
          </cell>
        </row>
        <row r="19">
          <cell r="K19">
            <v>33.627247809238881</v>
          </cell>
          <cell r="L19">
            <v>31.934708270882133</v>
          </cell>
          <cell r="M19">
            <v>565.04504322531648</v>
          </cell>
          <cell r="N19">
            <v>2722.4733072885856</v>
          </cell>
          <cell r="O19">
            <v>100.60570659795002</v>
          </cell>
          <cell r="P19">
            <v>97.587535400011504</v>
          </cell>
          <cell r="Q19">
            <v>30.976964198879635</v>
          </cell>
          <cell r="R19">
            <v>161997.60427150631</v>
          </cell>
          <cell r="S19">
            <v>312.00449771774521</v>
          </cell>
          <cell r="Y19">
            <v>2653.4460535787271</v>
          </cell>
          <cell r="Z19">
            <v>263.44396957932639</v>
          </cell>
        </row>
        <row r="20">
          <cell r="K20">
            <v>33.929893039522049</v>
          </cell>
          <cell r="L20">
            <v>32.222120645320089</v>
          </cell>
          <cell r="M20">
            <v>565.16035799548627</v>
          </cell>
          <cell r="N20">
            <v>2698.7569249159046</v>
          </cell>
          <cell r="O20">
            <v>102.39075711791037</v>
          </cell>
          <cell r="P20">
            <v>99.31903440437307</v>
          </cell>
          <cell r="Q20">
            <v>20.314219039634008</v>
          </cell>
          <cell r="R20">
            <v>163455.58270994981</v>
          </cell>
          <cell r="S20">
            <v>202.78273001029987</v>
          </cell>
          <cell r="Y20">
            <v>2653.3500177291635</v>
          </cell>
          <cell r="Z20">
            <v>265.80534469690411</v>
          </cell>
        </row>
        <row r="21">
          <cell r="K21">
            <v>33.468678407762425</v>
          </cell>
          <cell r="L21">
            <v>31.784120045358428</v>
          </cell>
          <cell r="M21">
            <v>565.33534733646025</v>
          </cell>
          <cell r="N21">
            <v>2648.7571319317931</v>
          </cell>
          <cell r="O21">
            <v>100.54521592224333</v>
          </cell>
          <cell r="P21">
            <v>97.528859444576028</v>
          </cell>
          <cell r="Q21">
            <v>12.611324384160076</v>
          </cell>
          <cell r="R21">
            <v>164926.68295433934</v>
          </cell>
          <cell r="S21">
            <v>124.76718164783892</v>
          </cell>
          <cell r="Y21">
            <v>2605.359567838495</v>
          </cell>
          <cell r="Z21">
            <v>263.34677287274832</v>
          </cell>
        </row>
        <row r="22">
          <cell r="K22">
            <v>33.008254354160499</v>
          </cell>
          <cell r="L22">
            <v>31.346870231871318</v>
          </cell>
          <cell r="M22">
            <v>565.57069899011549</v>
          </cell>
          <cell r="N22">
            <v>2599.0722615341842</v>
          </cell>
          <cell r="O22">
            <v>89.943207072372246</v>
          </cell>
          <cell r="P22">
            <v>87.244910860201074</v>
          </cell>
          <cell r="Q22">
            <v>13.520495716892071</v>
          </cell>
          <cell r="R22">
            <v>166411.0231009284</v>
          </cell>
          <cell r="S22">
            <v>132.56873648408501</v>
          </cell>
          <cell r="Y22">
            <v>1380.4342300683695</v>
          </cell>
          <cell r="Z22">
            <v>140.78851160606214</v>
          </cell>
        </row>
        <row r="23">
          <cell r="K23">
            <v>32.548656325116589</v>
          </cell>
          <cell r="L23">
            <v>30.910404867157258</v>
          </cell>
          <cell r="M23">
            <v>565.86710239840352</v>
          </cell>
          <cell r="N23">
            <v>2549.8460254502529</v>
          </cell>
          <cell r="O23">
            <v>82.555495633178552</v>
          </cell>
          <cell r="P23">
            <v>80.078830764183181</v>
          </cell>
          <cell r="Q23">
            <v>14.043595398099205</v>
          </cell>
          <cell r="R23">
            <v>167908.72230883673</v>
          </cell>
          <cell r="S23">
            <v>136.46951390220806</v>
          </cell>
          <cell r="Y23">
            <v>505.84155052166483</v>
          </cell>
          <cell r="Z23">
            <v>52.054366341217538</v>
          </cell>
        </row>
        <row r="24">
          <cell r="K24">
            <v>32.093670205708328</v>
          </cell>
          <cell r="L24">
            <v>30.478319283673628</v>
          </cell>
          <cell r="M24">
            <v>566.22474320837091</v>
          </cell>
          <cell r="N24">
            <v>2501.2132987109012</v>
          </cell>
          <cell r="O24">
            <v>81.616498149436183</v>
          </cell>
          <cell r="P24">
            <v>79.168003204953095</v>
          </cell>
          <cell r="Q24">
            <v>14.169987756682245</v>
          </cell>
          <cell r="R24">
            <v>169419.90080961623</v>
          </cell>
          <cell r="S24">
            <v>136.46951390220806</v>
          </cell>
          <cell r="Y24">
            <v>505.78808773877915</v>
          </cell>
          <cell r="Z24">
            <v>52.517304457243057</v>
          </cell>
        </row>
        <row r="25">
          <cell r="K25">
            <v>31.643419900876903</v>
          </cell>
          <cell r="L25">
            <v>30.050731149930581</v>
          </cell>
          <cell r="M25">
            <v>566.64476766360156</v>
          </cell>
          <cell r="N25">
            <v>2453.3234114378965</v>
          </cell>
          <cell r="O25">
            <v>79.901605741468344</v>
          </cell>
          <cell r="P25">
            <v>77.504557569224289</v>
          </cell>
          <cell r="Q25">
            <v>14.297517646891901</v>
          </cell>
          <cell r="R25">
            <v>170944.67991690277</v>
          </cell>
          <cell r="S25">
            <v>136.46951390220806</v>
          </cell>
          <cell r="Y25">
            <v>392.94562914379844</v>
          </cell>
          <cell r="Z25">
            <v>41.167781039935235</v>
          </cell>
        </row>
        <row r="26">
          <cell r="K26">
            <v>31.194080691986798</v>
          </cell>
          <cell r="L26">
            <v>29.624008254498385</v>
          </cell>
          <cell r="M26">
            <v>567.12736535697275</v>
          </cell>
          <cell r="N26">
            <v>2405.9079604526141</v>
          </cell>
          <cell r="O26">
            <v>78.400277503612315</v>
          </cell>
          <cell r="P26">
            <v>76.048269178503944</v>
          </cell>
          <cell r="Q26">
            <v>14.32310748958778</v>
          </cell>
          <cell r="R26">
            <v>172483.18203615487</v>
          </cell>
          <cell r="S26">
            <v>135.49431954767732</v>
          </cell>
          <cell r="Y26">
            <v>312.00449771774521</v>
          </cell>
          <cell r="Z26">
            <v>32.982002293266738</v>
          </cell>
        </row>
        <row r="27">
          <cell r="K27">
            <v>30.749490184611084</v>
          </cell>
          <cell r="L27">
            <v>29.201795047114043</v>
          </cell>
          <cell r="M27">
            <v>567.67317809217161</v>
          </cell>
          <cell r="N27">
            <v>2359.3812232079908</v>
          </cell>
          <cell r="O27">
            <v>76.734485736222254</v>
          </cell>
          <cell r="P27">
            <v>74.432451164135585</v>
          </cell>
          <cell r="Q27">
            <v>14.452015458221954</v>
          </cell>
          <cell r="R27">
            <v>174035.53067448022</v>
          </cell>
          <cell r="S27">
            <v>135.49431954767732</v>
          </cell>
          <cell r="Y27">
            <v>202.78273001029987</v>
          </cell>
          <cell r="Z27">
            <v>21.629092337986062</v>
          </cell>
        </row>
        <row r="28">
          <cell r="K28">
            <v>30.309630190110941</v>
          </cell>
          <cell r="L28">
            <v>28.784074254616279</v>
          </cell>
          <cell r="M28">
            <v>568.30793384090043</v>
          </cell>
          <cell r="N28">
            <v>2313.8647816906955</v>
          </cell>
          <cell r="O28">
            <v>75.258424110817217</v>
          </cell>
          <cell r="P28">
            <v>73.000671387492687</v>
          </cell>
          <cell r="Q28">
            <v>14.582083599568408</v>
          </cell>
          <cell r="R28">
            <v>175601.85045055053</v>
          </cell>
          <cell r="S28">
            <v>135.49431954767732</v>
          </cell>
          <cell r="Y28">
            <v>124.5624676285545</v>
          </cell>
          <cell r="Z28">
            <v>13.405582775660003</v>
          </cell>
        </row>
        <row r="29">
          <cell r="K29">
            <v>29.874616450824028</v>
          </cell>
          <cell r="L29">
            <v>28.370955793755016</v>
          </cell>
          <cell r="M29">
            <v>569.00734324017117</v>
          </cell>
          <cell r="N29">
            <v>2269.3906254781655</v>
          </cell>
          <cell r="O29">
            <v>74.228050485254712</v>
          </cell>
          <cell r="P29">
            <v>72.001208970697064</v>
          </cell>
          <cell r="Q29">
            <v>14.713322351603747</v>
          </cell>
          <cell r="R29">
            <v>177182.2671046055</v>
          </cell>
          <cell r="S29">
            <v>135.49431954767732</v>
          </cell>
          <cell r="Y29">
            <v>132.8041234090295</v>
          </cell>
          <cell r="Z29">
            <v>14.42119406822551</v>
          </cell>
        </row>
        <row r="30">
          <cell r="K30">
            <v>29.44435925660725</v>
          </cell>
          <cell r="L30">
            <v>27.962354469712491</v>
          </cell>
          <cell r="M30">
            <v>569.79658177146666</v>
          </cell>
          <cell r="N30">
            <v>2226.4880317386319</v>
          </cell>
          <cell r="O30">
            <v>73.09944319050723</v>
          </cell>
          <cell r="P30">
            <v>70.906459894792008</v>
          </cell>
          <cell r="Q30">
            <v>14.845742252638059</v>
          </cell>
          <cell r="R30">
            <v>178776.90750854692</v>
          </cell>
          <cell r="S30">
            <v>135.49431954767732</v>
          </cell>
          <cell r="Y30">
            <v>136.02100989226739</v>
          </cell>
          <cell r="Z30">
            <v>14.90345027411704</v>
          </cell>
        </row>
        <row r="31">
          <cell r="K31">
            <v>29.018895692144095</v>
          </cell>
          <cell r="L31">
            <v>27.558305500611674</v>
          </cell>
          <cell r="M31">
            <v>570.67636568233252</v>
          </cell>
          <cell r="N31">
            <v>2188.8725919726303</v>
          </cell>
          <cell r="O31">
            <v>71.755837858413756</v>
          </cell>
          <cell r="P31">
            <v>69.603162722661352</v>
          </cell>
          <cell r="Q31">
            <v>14.97935393291144</v>
          </cell>
          <cell r="R31">
            <v>180385.89967612381</v>
          </cell>
          <cell r="S31">
            <v>135.49431954767732</v>
          </cell>
          <cell r="Y31">
            <v>136.03013747131868</v>
          </cell>
          <cell r="Z31">
            <v>15.0385904112274</v>
          </cell>
        </row>
        <row r="32">
          <cell r="K32">
            <v>28.598192076600036</v>
          </cell>
          <cell r="L32">
            <v>27.158776900854736</v>
          </cell>
          <cell r="M32">
            <v>571.67239715112919</v>
          </cell>
          <cell r="N32">
            <v>2156.5502120261672</v>
          </cell>
          <cell r="O32">
            <v>70.218214428504169</v>
          </cell>
          <cell r="P32">
            <v>68.111667995649043</v>
          </cell>
          <cell r="Q32">
            <v>15.114168118308303</v>
          </cell>
          <cell r="R32">
            <v>182009.37277320892</v>
          </cell>
          <cell r="S32">
            <v>135.49431954767732</v>
          </cell>
          <cell r="Y32">
            <v>136.01362538956528</v>
          </cell>
          <cell r="Z32">
            <v>15.172095829413214</v>
          </cell>
        </row>
        <row r="33">
          <cell r="K33">
            <v>28.182066192818652</v>
          </cell>
          <cell r="L33">
            <v>26.763595624709076</v>
          </cell>
          <cell r="M33">
            <v>572.7585511143127</v>
          </cell>
          <cell r="N33">
            <v>2125.8568125439224</v>
          </cell>
          <cell r="O33">
            <v>68.610604024763077</v>
          </cell>
          <cell r="P33">
            <v>66.552285904020181</v>
          </cell>
          <cell r="Q33">
            <v>15.250195631375572</v>
          </cell>
          <cell r="R33">
            <v>183647.45712816776</v>
          </cell>
          <cell r="S33">
            <v>135.49431954767732</v>
          </cell>
          <cell r="Y33">
            <v>135.95200693698703</v>
          </cell>
          <cell r="Z33">
            <v>15.301709394080072</v>
          </cell>
        </row>
        <row r="34">
          <cell r="K34">
            <v>27.772410508669346</v>
          </cell>
          <cell r="L34">
            <v>26.374558887625213</v>
          </cell>
          <cell r="M34">
            <v>573.97269048246699</v>
          </cell>
          <cell r="N34">
            <v>2096.6290237233625</v>
          </cell>
          <cell r="O34">
            <v>66.952539331850915</v>
          </cell>
          <cell r="P34">
            <v>64.943963151895389</v>
          </cell>
          <cell r="Q34">
            <v>15.387447392060333</v>
          </cell>
          <cell r="R34">
            <v>185300.28424232127</v>
          </cell>
          <cell r="S34">
            <v>135.49431954767732</v>
          </cell>
          <cell r="Y34">
            <v>135.8940482995103</v>
          </cell>
          <cell r="Z34">
            <v>15.432842690995797</v>
          </cell>
        </row>
        <row r="35">
          <cell r="K35">
            <v>27.365351761684298</v>
          </cell>
          <cell r="L35">
            <v>25.987988377667904</v>
          </cell>
          <cell r="M35">
            <v>575.31478569556054</v>
          </cell>
          <cell r="N35">
            <v>2068.5979326626416</v>
          </cell>
          <cell r="O35">
            <v>65.233895714702172</v>
          </cell>
          <cell r="P35">
            <v>63.276878843261102</v>
          </cell>
          <cell r="Q35">
            <v>15.525934418590492</v>
          </cell>
          <cell r="R35">
            <v>186967.98680050217</v>
          </cell>
          <cell r="S35">
            <v>135.49431954767732</v>
          </cell>
          <cell r="Y35">
            <v>135.85500248608247</v>
          </cell>
          <cell r="Z35">
            <v>15.567264119099541</v>
          </cell>
        </row>
        <row r="36">
          <cell r="K36">
            <v>26.966304411545607</v>
          </cell>
          <cell r="L36">
            <v>25.609026031857177</v>
          </cell>
          <cell r="M36">
            <v>576.82270606934628</v>
          </cell>
          <cell r="N36">
            <v>2042.130860524012</v>
          </cell>
          <cell r="O36">
            <v>63.478472400209014</v>
          </cell>
          <cell r="P36">
            <v>61.574118228202742</v>
          </cell>
          <cell r="Q36">
            <v>15.665667828360244</v>
          </cell>
          <cell r="R36">
            <v>188650.69868170665</v>
          </cell>
          <cell r="S36">
            <v>135.49431954767732</v>
          </cell>
          <cell r="Y36">
            <v>135.79654193198888</v>
          </cell>
          <cell r="Z36">
            <v>15.700610366901531</v>
          </cell>
        </row>
        <row r="37">
          <cell r="K37">
            <v>26.575492423061622</v>
          </cell>
          <cell r="L37">
            <v>25.237884542318731</v>
          </cell>
          <cell r="M37">
            <v>578.57494089545435</v>
          </cell>
          <cell r="N37">
            <v>2017.3290159798362</v>
          </cell>
          <cell r="O37">
            <v>61.698054036773073</v>
          </cell>
          <cell r="P37">
            <v>59.847112415669876</v>
          </cell>
          <cell r="Q37">
            <v>15.806658838818016</v>
          </cell>
          <cell r="R37">
            <v>190348.55496984196</v>
          </cell>
          <cell r="S37">
            <v>135.49431954767732</v>
          </cell>
          <cell r="Y37">
            <v>135.73667588152153</v>
          </cell>
          <cell r="Z37">
            <v>15.834931934688683</v>
          </cell>
        </row>
        <row r="38">
          <cell r="K38">
            <v>26.196789141097426</v>
          </cell>
          <cell r="L38">
            <v>24.878242299237826</v>
          </cell>
          <cell r="M38">
            <v>581.25758847915199</v>
          </cell>
          <cell r="N38">
            <v>1997.6441033498227</v>
          </cell>
          <cell r="O38">
            <v>59.904791851463884</v>
          </cell>
          <cell r="P38">
            <v>58.10764809591997</v>
          </cell>
          <cell r="Q38">
            <v>15.948918768368193</v>
          </cell>
          <cell r="R38">
            <v>192061.69196457055</v>
          </cell>
          <cell r="S38">
            <v>135.49431954767732</v>
          </cell>
          <cell r="Y38">
            <v>135.71746363231694</v>
          </cell>
          <cell r="Z38">
            <v>15.975184864920728</v>
          </cell>
        </row>
        <row r="39">
          <cell r="K39">
            <v>25.826511617593567</v>
          </cell>
          <cell r="L39">
            <v>24.526601726109753</v>
          </cell>
          <cell r="M39">
            <v>584.85173085053646</v>
          </cell>
          <cell r="N39">
            <v>1982.7253493947733</v>
          </cell>
          <cell r="O39">
            <v>58.089649213160179</v>
          </cell>
          <cell r="P39">
            <v>56.346959736765371</v>
          </cell>
          <cell r="Q39">
            <v>16.09245903728516</v>
          </cell>
          <cell r="R39">
            <v>193790.24719225167</v>
          </cell>
          <cell r="S39">
            <v>135.49431954767732</v>
          </cell>
          <cell r="Y39">
            <v>135.67903219319271</v>
          </cell>
          <cell r="Z39">
            <v>16.114397083777057</v>
          </cell>
        </row>
        <row r="40">
          <cell r="K40">
            <v>25.472371631339186</v>
          </cell>
          <cell r="L40">
            <v>24.1902864495149</v>
          </cell>
          <cell r="M40">
            <v>588.70721490705319</v>
          </cell>
          <cell r="N40">
            <v>1969.8310235201532</v>
          </cell>
          <cell r="O40">
            <v>56.286225532862773</v>
          </cell>
          <cell r="P40">
            <v>54.597638766876884</v>
          </cell>
          <cell r="Q40">
            <v>16.237291168621439</v>
          </cell>
          <cell r="R40">
            <v>195534.35941698193</v>
          </cell>
          <cell r="S40">
            <v>135.49431954767732</v>
          </cell>
          <cell r="Y40">
            <v>135.66273983466971</v>
          </cell>
          <cell r="Z40">
            <v>16.257474223141564</v>
          </cell>
        </row>
        <row r="41">
          <cell r="K41">
            <v>25.134403202771797</v>
          </cell>
          <cell r="L41">
            <v>23.869328777561062</v>
          </cell>
          <cell r="M41">
            <v>592.74959283565931</v>
          </cell>
          <cell r="N41">
            <v>1958.4825198231274</v>
          </cell>
          <cell r="O41">
            <v>54.50131835101147</v>
          </cell>
          <cell r="P41">
            <v>52.866278800481126</v>
          </cell>
          <cell r="Q41">
            <v>16.38342678914066</v>
          </cell>
          <cell r="R41">
            <v>197294.16865173471</v>
          </cell>
          <cell r="S41">
            <v>135.49431954767732</v>
          </cell>
          <cell r="Y41">
            <v>135.62531064593219</v>
          </cell>
          <cell r="Z41">
            <v>16.399265704568645</v>
          </cell>
        </row>
        <row r="42">
          <cell r="K42">
            <v>24.816533621386846</v>
          </cell>
          <cell r="L42">
            <v>23.567458329902038</v>
          </cell>
          <cell r="M42">
            <v>596.95538421088861</v>
          </cell>
          <cell r="N42">
            <v>1948.8443758158949</v>
          </cell>
          <cell r="O42">
            <v>52.749272681177644</v>
          </cell>
          <cell r="P42">
            <v>51.166794500742313</v>
          </cell>
          <cell r="Q42">
            <v>16.530877630244586</v>
          </cell>
          <cell r="R42">
            <v>199069.81616960035</v>
          </cell>
          <cell r="S42">
            <v>135.49431954767732</v>
          </cell>
          <cell r="Y42">
            <v>135.58785456007755</v>
          </cell>
          <cell r="Z42">
            <v>16.54228929568778</v>
          </cell>
        </row>
        <row r="43">
          <cell r="K43">
            <v>24.530150018397073</v>
          </cell>
          <cell r="L43">
            <v>23.295489096293515</v>
          </cell>
          <cell r="M43">
            <v>601.325729636299</v>
          </cell>
          <cell r="N43">
            <v>1941.1853407948665</v>
          </cell>
          <cell r="O43">
            <v>51.087255793701793</v>
          </cell>
          <cell r="P43">
            <v>49.554638119890733</v>
          </cell>
          <cell r="Q43">
            <v>16.679655528918456</v>
          </cell>
          <cell r="R43">
            <v>200861.4445151267</v>
          </cell>
          <cell r="S43">
            <v>135.49431954767732</v>
          </cell>
          <cell r="Y43">
            <v>135.55037193011424</v>
          </cell>
          <cell r="Z43">
            <v>16.686555703285499</v>
          </cell>
        </row>
        <row r="44">
          <cell r="K44">
            <v>24.376689334046905</v>
          </cell>
          <cell r="L44">
            <v>23.149752453985666</v>
          </cell>
          <cell r="M44">
            <v>605.81189756003391</v>
          </cell>
          <cell r="N44">
            <v>1938.8260762202817</v>
          </cell>
          <cell r="O44">
            <v>49.970033307963192</v>
          </cell>
          <cell r="P44">
            <v>48.470932308724294</v>
          </cell>
          <cell r="Q44">
            <v>16.829772428680414</v>
          </cell>
          <cell r="R44">
            <v>202669.19751576285</v>
          </cell>
          <cell r="S44">
            <v>135.49431954767732</v>
          </cell>
          <cell r="Y44">
            <v>135.51286311009235</v>
          </cell>
          <cell r="Z44">
            <v>16.832075727715413</v>
          </cell>
        </row>
        <row r="45">
          <cell r="K45">
            <v>24.353219173997104</v>
          </cell>
          <cell r="L45">
            <v>23.12746360303619</v>
          </cell>
          <cell r="M45">
            <v>610.4394015127898</v>
          </cell>
          <cell r="N45">
            <v>1941.7825131075822</v>
          </cell>
          <cell r="O45">
            <v>49.416840783529736</v>
          </cell>
          <cell r="P45">
            <v>47.93433556002384</v>
          </cell>
          <cell r="Q45">
            <v>16.981240380540243</v>
          </cell>
          <cell r="R45">
            <v>204493.22029340465</v>
          </cell>
          <cell r="S45">
            <v>135.49431954767732</v>
          </cell>
          <cell r="Y45">
            <v>135.47532845509099</v>
          </cell>
          <cell r="Z45">
            <v>16.978860263725203</v>
          </cell>
        </row>
        <row r="46">
          <cell r="K46">
            <v>24.363441422236956</v>
          </cell>
          <cell r="L46">
            <v>23.137171341155703</v>
          </cell>
          <cell r="M46">
            <v>615.18457665758467</v>
          </cell>
          <cell r="N46">
            <v>1946.5786722977323</v>
          </cell>
          <cell r="O46">
            <v>48.999762695027911</v>
          </cell>
          <cell r="P46">
            <v>47.529769814177072</v>
          </cell>
          <cell r="Q46">
            <v>17.134071543966833</v>
          </cell>
          <cell r="R46">
            <v>206333.65927604525</v>
          </cell>
          <cell r="S46">
            <v>135.49431954767732</v>
          </cell>
          <cell r="Y46">
            <v>135.43776832120531</v>
          </cell>
          <cell r="Z46">
            <v>17.126920301291086</v>
          </cell>
        </row>
        <row r="47">
          <cell r="K47">
            <v>24.396370764881336</v>
          </cell>
          <cell r="L47">
            <v>23.168443271492247</v>
          </cell>
          <cell r="M47">
            <v>620.0482801765138</v>
          </cell>
          <cell r="N47">
            <v>1952.8346795463924</v>
          </cell>
          <cell r="O47">
            <v>48.669894059422077</v>
          </cell>
          <cell r="P47">
            <v>47.209797237639407</v>
          </cell>
          <cell r="Q47">
            <v>17.288278187864275</v>
          </cell>
          <cell r="R47">
            <v>208190.66220952966</v>
          </cell>
          <cell r="S47">
            <v>135.49431954767732</v>
          </cell>
          <cell r="Y47">
            <v>135.40018306553361</v>
          </cell>
          <cell r="Z47">
            <v>17.276266926459662</v>
          </cell>
        </row>
        <row r="48">
          <cell r="K48">
            <v>24.448423214865294</v>
          </cell>
          <cell r="L48">
            <v>23.217875797592875</v>
          </cell>
          <cell r="M48">
            <v>625.00628545553366</v>
          </cell>
          <cell r="N48">
            <v>1960.3131681042828</v>
          </cell>
          <cell r="O48">
            <v>48.411224961561246</v>
          </cell>
          <cell r="P48">
            <v>46.958888212714406</v>
          </cell>
          <cell r="Q48">
            <v>17.44387269155682</v>
          </cell>
          <cell r="R48">
            <v>210064.3781694154</v>
          </cell>
          <cell r="S48">
            <v>135.49431954767732</v>
          </cell>
          <cell r="Y48">
            <v>135.36257304616419</v>
          </cell>
          <cell r="Z48">
            <v>17.426911322197387</v>
          </cell>
        </row>
        <row r="49">
          <cell r="K49">
            <v>24.519722165861651</v>
          </cell>
          <cell r="L49">
            <v>23.28558610243272</v>
          </cell>
          <cell r="M49">
            <v>630.08434232364948</v>
          </cell>
          <cell r="N49">
            <v>1969.1379187205098</v>
          </cell>
          <cell r="O49">
            <v>48.224235832587809</v>
          </cell>
          <cell r="P49">
            <v>46.777508757610171</v>
          </cell>
          <cell r="Q49">
            <v>17.600867545780822</v>
          </cell>
          <cell r="R49">
            <v>211954.9575729401</v>
          </cell>
          <cell r="S49">
            <v>135.49431954767732</v>
          </cell>
          <cell r="Y49">
            <v>135.36257304616419</v>
          </cell>
          <cell r="Z49">
            <v>17.583753524097155</v>
          </cell>
        </row>
        <row r="50">
          <cell r="K50">
            <v>24.602943007775135</v>
          </cell>
          <cell r="L50">
            <v>23.364618241002027</v>
          </cell>
          <cell r="M50">
            <v>635.25828156304237</v>
          </cell>
          <cell r="N50">
            <v>1978.8063517902237</v>
          </cell>
          <cell r="O50">
            <v>48.080996659898489</v>
          </cell>
          <cell r="P50">
            <v>46.638566760101526</v>
          </cell>
          <cell r="Q50">
            <v>17.759275353692853</v>
          </cell>
          <cell r="R50">
            <v>213862.55219109653</v>
          </cell>
          <cell r="S50">
            <v>135.49431954767732</v>
          </cell>
          <cell r="Y50">
            <v>135.36257304616419</v>
          </cell>
          <cell r="Z50">
            <v>17.742007305814031</v>
          </cell>
        </row>
        <row r="51">
          <cell r="K51">
            <v>24.701881156103401</v>
          </cell>
          <cell r="L51">
            <v>23.458576596489461</v>
          </cell>
          <cell r="M51">
            <v>640.52879957617745</v>
          </cell>
          <cell r="N51">
            <v>1989.5883361280164</v>
          </cell>
          <cell r="O51">
            <v>47.993559316927005</v>
          </cell>
          <cell r="P51">
            <v>46.5537525374192</v>
          </cell>
          <cell r="Q51">
            <v>17.919108831876091</v>
          </cell>
          <cell r="R51">
            <v>215787.31516081645</v>
          </cell>
          <cell r="S51">
            <v>135.49431954767732</v>
          </cell>
          <cell r="Y51">
            <v>135.36257304616419</v>
          </cell>
          <cell r="Z51">
            <v>17.901685371566359</v>
          </cell>
        </row>
        <row r="52">
          <cell r="K52">
            <v>24.812919060356645</v>
          </cell>
          <cell r="L52">
            <v>23.564025698344395</v>
          </cell>
          <cell r="M52">
            <v>645.89659561604412</v>
          </cell>
          <cell r="N52">
            <v>2001.3607489880255</v>
          </cell>
          <cell r="O52">
            <v>47.945755235230145</v>
          </cell>
          <cell r="P52">
            <v>46.507382578173242</v>
          </cell>
          <cell r="Q52">
            <v>18.080380811362964</v>
          </cell>
          <cell r="R52">
            <v>217729.40099726382</v>
          </cell>
          <cell r="S52">
            <v>135.49431954767732</v>
          </cell>
          <cell r="Y52">
            <v>135.36257304616419</v>
          </cell>
          <cell r="Z52">
            <v>18.062800539910448</v>
          </cell>
        </row>
        <row r="53">
          <cell r="K53">
            <v>24.936200828316988</v>
          </cell>
          <cell r="L53">
            <v>23.68110240106077</v>
          </cell>
          <cell r="M53">
            <v>651.36286303737074</v>
          </cell>
          <cell r="N53">
            <v>2013.9999732836086</v>
          </cell>
          <cell r="O53">
            <v>47.942893690151742</v>
          </cell>
          <cell r="P53">
            <v>46.504606879447188</v>
          </cell>
          <cell r="Q53">
            <v>18.243104238665232</v>
          </cell>
          <cell r="R53">
            <v>219688.96560623913</v>
          </cell>
          <cell r="S53">
            <v>135.49431954767732</v>
          </cell>
          <cell r="Y53">
            <v>135.36257304616419</v>
          </cell>
          <cell r="Z53">
            <v>18.225365744769643</v>
          </cell>
        </row>
        <row r="54">
          <cell r="K54">
            <v>25.068030134756022</v>
          </cell>
          <cell r="L54">
            <v>23.806296424269728</v>
          </cell>
          <cell r="M54">
            <v>656.92786644600005</v>
          </cell>
          <cell r="N54">
            <v>2027.5115171879468</v>
          </cell>
          <cell r="O54">
            <v>47.963678547279443</v>
          </cell>
          <cell r="P54">
            <v>46.52476819086106</v>
          </cell>
          <cell r="Q54">
            <v>18.407292176813222</v>
          </cell>
          <cell r="R54">
            <v>221666.16629669527</v>
          </cell>
          <cell r="S54">
            <v>135.49431954767732</v>
          </cell>
          <cell r="Y54">
            <v>135.36257304616419</v>
          </cell>
          <cell r="Z54">
            <v>18.38939403647257</v>
          </cell>
        </row>
        <row r="55">
          <cell r="K55">
            <v>25.212163897399154</v>
          </cell>
          <cell r="L55">
            <v>23.943175591072322</v>
          </cell>
          <cell r="M55">
            <v>662.59231448591561</v>
          </cell>
          <cell r="N55">
            <v>2041.7620454739708</v>
          </cell>
          <cell r="O55">
            <v>48.034111244399256</v>
          </cell>
          <cell r="P55">
            <v>46.593087907067272</v>
          </cell>
          <cell r="Q55">
            <v>18.572957806404538</v>
          </cell>
          <cell r="R55">
            <v>223661.16179336546</v>
          </cell>
          <cell r="S55">
            <v>135.49431954767732</v>
          </cell>
          <cell r="Y55">
            <v>135.36257304616419</v>
          </cell>
          <cell r="Z55">
            <v>18.554898582800821</v>
          </cell>
        </row>
        <row r="56">
          <cell r="K56">
            <v>25.365044154948052</v>
          </cell>
          <cell r="L56">
            <v>24.088361020843355</v>
          </cell>
          <cell r="M56">
            <v>668.35741102187842</v>
          </cell>
          <cell r="N56">
            <v>2056.6313835895639</v>
          </cell>
          <cell r="O56">
            <v>48.138318903977172</v>
          </cell>
          <cell r="P56">
            <v>46.694169336857861</v>
          </cell>
          <cell r="Q56">
            <v>18.740114426662178</v>
          </cell>
          <cell r="R56">
            <v>225674.11224950579</v>
          </cell>
          <cell r="S56">
            <v>135.49431954767732</v>
          </cell>
          <cell r="Y56">
            <v>135.36257304616419</v>
          </cell>
          <cell r="Z56">
            <v>18.721892670046028</v>
          </cell>
        </row>
        <row r="57">
          <cell r="K57">
            <v>25.526660275523238</v>
          </cell>
          <cell r="L57">
            <v>24.241842616831185</v>
          </cell>
          <cell r="M57">
            <v>674.19857028276522</v>
          </cell>
          <cell r="N57">
            <v>2072.003866052617</v>
          </cell>
          <cell r="O57">
            <v>48.275898718772993</v>
          </cell>
          <cell r="P57">
            <v>46.827621757209805</v>
          </cell>
          <cell r="Q57">
            <v>18.908775456502134</v>
          </cell>
          <cell r="R57">
            <v>227705.17925975131</v>
          </cell>
          <cell r="S57">
            <v>135.49431954767732</v>
          </cell>
          <cell r="Y57">
            <v>135.36257304616419</v>
          </cell>
          <cell r="Z57">
            <v>18.890389704076441</v>
          </cell>
        </row>
        <row r="58">
          <cell r="K58">
            <v>25.697200269858669</v>
          </cell>
          <cell r="L58">
            <v>24.403798926741377</v>
          </cell>
          <cell r="M58">
            <v>680.14215468384884</v>
          </cell>
          <cell r="N58">
            <v>2088.0068193679008</v>
          </cell>
          <cell r="O58">
            <v>48.447484833618788</v>
          </cell>
          <cell r="P58">
            <v>46.994060288610214</v>
          </cell>
          <cell r="Q58">
            <v>19.078954435610651</v>
          </cell>
          <cell r="R58">
            <v>229754.52587308906</v>
          </cell>
          <cell r="S58">
            <v>135.49431954767732</v>
          </cell>
          <cell r="Y58">
            <v>135.36257304616419</v>
          </cell>
          <cell r="Z58">
            <v>19.060403211413124</v>
          </cell>
        </row>
      </sheetData>
      <sheetData sheetId="18" refreshError="1">
        <row r="10">
          <cell r="K10">
            <v>21.621445452151232</v>
          </cell>
          <cell r="L10">
            <v>20.533186564246183</v>
          </cell>
          <cell r="M10">
            <v>380.01718417410831</v>
          </cell>
          <cell r="N10">
            <v>1988.4097106405386</v>
          </cell>
          <cell r="O10">
            <v>59.103277902630623</v>
          </cell>
          <cell r="P10">
            <v>57.330179565551703</v>
          </cell>
          <cell r="Q10">
            <v>169.38762405151877</v>
          </cell>
          <cell r="R10">
            <v>104160.24481115064</v>
          </cell>
          <cell r="Y10">
            <v>169.57438403736759</v>
          </cell>
        </row>
        <row r="11">
          <cell r="K11">
            <v>21.816038461220586</v>
          </cell>
          <cell r="L11">
            <v>20.717985243324399</v>
          </cell>
          <cell r="M11">
            <v>383.43733883167522</v>
          </cell>
          <cell r="N11">
            <v>1986.8757837909429</v>
          </cell>
          <cell r="O11">
            <v>60.310476502528509</v>
          </cell>
          <cell r="P11">
            <v>58.501162207452651</v>
          </cell>
          <cell r="Q11">
            <v>170.91211266798294</v>
          </cell>
          <cell r="R11">
            <v>105097.68701445099</v>
          </cell>
          <cell r="Y11">
            <v>171.07200405107244</v>
          </cell>
        </row>
        <row r="12">
          <cell r="K12">
            <v>22.012382807371573</v>
          </cell>
          <cell r="L12">
            <v>20.904447110514319</v>
          </cell>
          <cell r="M12">
            <v>386.88827488116038</v>
          </cell>
          <cell r="N12">
            <v>1985.5436553734828</v>
          </cell>
          <cell r="O12">
            <v>61.523161751728331</v>
          </cell>
          <cell r="P12">
            <v>59.67746689917648</v>
          </cell>
          <cell r="Q12">
            <v>172.45032168199481</v>
          </cell>
          <cell r="R12">
            <v>106043.56619758104</v>
          </cell>
          <cell r="Y12">
            <v>172.61165208753212</v>
          </cell>
        </row>
        <row r="13">
          <cell r="K13">
            <v>22.210494252637915</v>
          </cell>
          <cell r="L13">
            <v>21.092587134508939</v>
          </cell>
          <cell r="M13">
            <v>390.37026935509073</v>
          </cell>
          <cell r="N13">
            <v>1984.3185823772369</v>
          </cell>
          <cell r="O13">
            <v>62.742566844695219</v>
          </cell>
          <cell r="P13">
            <v>60.860289839354358</v>
          </cell>
          <cell r="Q13">
            <v>174.00237457713268</v>
          </cell>
          <cell r="R13">
            <v>106997.95829335925</v>
          </cell>
          <cell r="Y13">
            <v>174.16515695631983</v>
          </cell>
        </row>
        <row r="14">
          <cell r="K14">
            <v>22.41038870091165</v>
          </cell>
          <cell r="L14">
            <v>21.282420418719518</v>
          </cell>
          <cell r="M14">
            <v>393.88360177928644</v>
          </cell>
          <cell r="N14">
            <v>1983.2999521899931</v>
          </cell>
          <cell r="O14">
            <v>63.965356826033975</v>
          </cell>
          <cell r="P14">
            <v>62.046396121252954</v>
          </cell>
          <cell r="Q14">
            <v>172.40667655866403</v>
          </cell>
          <cell r="R14">
            <v>107960.93991799948</v>
          </cell>
          <cell r="Y14">
            <v>175.73264336892669</v>
          </cell>
        </row>
        <row r="15">
          <cell r="K15">
            <v>22.612082199219863</v>
          </cell>
          <cell r="L15">
            <v>21.473962202487996</v>
          </cell>
          <cell r="M15">
            <v>393.81577359584253</v>
          </cell>
          <cell r="N15">
            <v>1965.7511817257252</v>
          </cell>
          <cell r="O15">
            <v>65.191610285266634</v>
          </cell>
          <cell r="P15">
            <v>63.235861976708634</v>
          </cell>
          <cell r="Q15">
            <v>92.185691149789548</v>
          </cell>
          <cell r="R15">
            <v>108932.58837726148</v>
          </cell>
          <cell r="Y15">
            <v>177.31423715924706</v>
          </cell>
        </row>
        <row r="16">
          <cell r="K16">
            <v>22.815590939012822</v>
          </cell>
          <cell r="L16">
            <v>21.667227862310373</v>
          </cell>
          <cell r="M16">
            <v>393.7698514144513</v>
          </cell>
          <cell r="N16">
            <v>1907.2710855880052</v>
          </cell>
          <cell r="O16">
            <v>65.138692319383864</v>
          </cell>
          <cell r="P16">
            <v>63.184531549802344</v>
          </cell>
          <cell r="Q16">
            <v>34.090033087715753</v>
          </cell>
          <cell r="R16">
            <v>109912.98167265681</v>
          </cell>
          <cell r="Y16">
            <v>178.63267566986227</v>
          </cell>
        </row>
        <row r="17">
          <cell r="K17">
            <v>23.020931257463928</v>
          </cell>
          <cell r="L17">
            <v>21.862232913071157</v>
          </cell>
          <cell r="M17">
            <v>393.74586674424233</v>
          </cell>
          <cell r="N17">
            <v>1852.7076173808402</v>
          </cell>
          <cell r="O17">
            <v>65.070428435128477</v>
          </cell>
          <cell r="P17">
            <v>63.118315582074622</v>
          </cell>
          <cell r="Q17">
            <v>34.396843385504901</v>
          </cell>
          <cell r="R17">
            <v>110902.19850771069</v>
          </cell>
          <cell r="Y17">
            <v>180.32066990446916</v>
          </cell>
        </row>
        <row r="18">
          <cell r="K18">
            <v>23.22811963878112</v>
          </cell>
          <cell r="L18">
            <v>22.058993009288809</v>
          </cell>
          <cell r="M18">
            <v>393.76218120068609</v>
          </cell>
          <cell r="N18">
            <v>1802.1203657938979</v>
          </cell>
          <cell r="O18">
            <v>64.952765723786285</v>
          </cell>
          <cell r="P18">
            <v>63.004182752072694</v>
          </cell>
          <cell r="Q18">
            <v>26.94841280574386</v>
          </cell>
          <cell r="R18">
            <v>111900.31829428008</v>
          </cell>
          <cell r="Y18">
            <v>181.95260105303123</v>
          </cell>
        </row>
        <row r="19">
          <cell r="K19">
            <v>23.437172715530139</v>
          </cell>
          <cell r="L19">
            <v>22.257523946372402</v>
          </cell>
          <cell r="M19">
            <v>393.81927255097821</v>
          </cell>
          <cell r="N19">
            <v>1755.4854291841455</v>
          </cell>
          <cell r="O19">
            <v>64.792122837432572</v>
          </cell>
          <cell r="P19">
            <v>62.848359152309591</v>
          </cell>
          <cell r="Q19">
            <v>21.590005350734288</v>
          </cell>
          <cell r="R19">
            <v>112907.42115892858</v>
          </cell>
          <cell r="Y19">
            <v>183.61246364619717</v>
          </cell>
        </row>
        <row r="20">
          <cell r="K20">
            <v>23.648107269969923</v>
          </cell>
          <cell r="L20">
            <v>22.457841661889766</v>
          </cell>
          <cell r="M20">
            <v>393.89964345139958</v>
          </cell>
          <cell r="N20">
            <v>1712.7408832334133</v>
          </cell>
          <cell r="O20">
            <v>64.585235223506501</v>
          </cell>
          <cell r="P20">
            <v>62.647678166801306</v>
          </cell>
          <cell r="Q20">
            <v>14.158395088229762</v>
          </cell>
          <cell r="R20">
            <v>113923.58794935895</v>
          </cell>
          <cell r="Y20">
            <v>185.25827054632711</v>
          </cell>
        </row>
        <row r="21">
          <cell r="K21">
            <v>23.32665464783442</v>
          </cell>
          <cell r="L21">
            <v>22.152568516461937</v>
          </cell>
          <cell r="M21">
            <v>394.02160571935116</v>
          </cell>
          <cell r="N21">
            <v>1655.3218232319725</v>
          </cell>
          <cell r="O21">
            <v>62.195408587924348</v>
          </cell>
          <cell r="P21">
            <v>60.329546330286618</v>
          </cell>
          <cell r="Q21">
            <v>8.7897109344145985</v>
          </cell>
          <cell r="R21">
            <v>114948.90024090317</v>
          </cell>
          <cell r="Y21">
            <v>183.54472048706702</v>
          </cell>
        </row>
        <row r="22">
          <cell r="K22">
            <v>23.005753034717923</v>
          </cell>
          <cell r="L22">
            <v>21.847818646455767</v>
          </cell>
          <cell r="M22">
            <v>394.18563869008062</v>
          </cell>
          <cell r="N22">
            <v>1601.746326865024</v>
          </cell>
          <cell r="O22">
            <v>54.616277741165838</v>
          </cell>
          <cell r="P22">
            <v>52.97778940893086</v>
          </cell>
          <cell r="Q22">
            <v>9.4233758026823544</v>
          </cell>
          <cell r="R22">
            <v>115983.44034307128</v>
          </cell>
          <cell r="Y22">
            <v>98.125326270891804</v>
          </cell>
        </row>
        <row r="23">
          <cell r="K23">
            <v>22.685427135687323</v>
          </cell>
          <cell r="L23">
            <v>21.543615513473242</v>
          </cell>
          <cell r="M23">
            <v>394.39222288373571</v>
          </cell>
          <cell r="N23">
            <v>1580.2042701502276</v>
          </cell>
          <cell r="O23">
            <v>50.290181230192005</v>
          </cell>
          <cell r="P23">
            <v>48.781475793286241</v>
          </cell>
          <cell r="Q23">
            <v>9.7879604289782325</v>
          </cell>
          <cell r="R23">
            <v>117027.29130615892</v>
          </cell>
          <cell r="Y23">
            <v>36.280315934787978</v>
          </cell>
        </row>
        <row r="24">
          <cell r="K24">
            <v>22.368315597917931</v>
          </cell>
          <cell r="L24">
            <v>21.242464955287687</v>
          </cell>
          <cell r="M24">
            <v>394.64148769068277</v>
          </cell>
          <cell r="N24">
            <v>1558.9928374824542</v>
          </cell>
          <cell r="O24">
            <v>49.851742702652622</v>
          </cell>
          <cell r="P24">
            <v>48.356190421573039</v>
          </cell>
          <cell r="Q24">
            <v>9.8760520728391388</v>
          </cell>
          <cell r="R24">
            <v>118080.53692791432</v>
          </cell>
          <cell r="Y24">
            <v>36.602969773230008</v>
          </cell>
        </row>
        <row r="25">
          <cell r="K25">
            <v>22.054504779399057</v>
          </cell>
          <cell r="L25">
            <v>20.944448983284953</v>
          </cell>
          <cell r="M25">
            <v>394.93423200796468</v>
          </cell>
          <cell r="N25">
            <v>1538.1981993316635</v>
          </cell>
          <cell r="O25">
            <v>48.947851785266032</v>
          </cell>
          <cell r="P25">
            <v>47.479416231708051</v>
          </cell>
          <cell r="Q25">
            <v>9.9649365417731435</v>
          </cell>
          <cell r="R25">
            <v>119143.26176026557</v>
          </cell>
          <cell r="Y25">
            <v>28.692695876318499</v>
          </cell>
        </row>
        <row r="26">
          <cell r="K26">
            <v>21.305899393033258</v>
          </cell>
          <cell r="L26">
            <v>20.233522690439944</v>
          </cell>
          <cell r="M26">
            <v>395.27058797607197</v>
          </cell>
          <cell r="N26">
            <v>1479.026813671876</v>
          </cell>
          <cell r="O26">
            <v>47.513689246421691</v>
          </cell>
          <cell r="P26">
            <v>46.088278569029036</v>
          </cell>
          <cell r="Q26">
            <v>9.9827718866823894</v>
          </cell>
          <cell r="R26">
            <v>120215.55111610792</v>
          </cell>
          <cell r="Y26">
            <v>22.987456143791967</v>
          </cell>
        </row>
        <row r="27">
          <cell r="K27">
            <v>20.559540980934742</v>
          </cell>
          <cell r="L27">
            <v>19.524730276291301</v>
          </cell>
          <cell r="M27">
            <v>395.65100291272569</v>
          </cell>
          <cell r="N27">
            <v>1420.2630903207394</v>
          </cell>
          <cell r="O27">
            <v>45.967294053555506</v>
          </cell>
          <cell r="P27">
            <v>44.588275231948842</v>
          </cell>
          <cell r="Q27">
            <v>10.072616834518332</v>
          </cell>
          <cell r="R27">
            <v>121297.49107615287</v>
          </cell>
          <cell r="Y27">
            <v>15.074821932535741</v>
          </cell>
        </row>
        <row r="28">
          <cell r="K28">
            <v>19.815379134219889</v>
          </cell>
          <cell r="L28">
            <v>18.818023869154686</v>
          </cell>
          <cell r="M28">
            <v>396.09340843456692</v>
          </cell>
          <cell r="N28">
            <v>1361.9247956225472</v>
          </cell>
          <cell r="O28">
            <v>44.522044230088653</v>
          </cell>
          <cell r="P28">
            <v>43.186382903185994</v>
          </cell>
          <cell r="Q28">
            <v>10.163270387577983</v>
          </cell>
          <cell r="R28">
            <v>122389.16849583824</v>
          </cell>
          <cell r="Y28">
            <v>9.3432849648539413</v>
          </cell>
        </row>
        <row r="29">
          <cell r="K29">
            <v>19.075700249056307</v>
          </cell>
          <cell r="L29">
            <v>18.115574785428588</v>
          </cell>
          <cell r="M29">
            <v>396.58087559163448</v>
          </cell>
          <cell r="N29">
            <v>1304.2752554926724</v>
          </cell>
          <cell r="O29">
            <v>43.335718496361501</v>
          </cell>
          <cell r="P29">
            <v>42.035646941470652</v>
          </cell>
          <cell r="Q29">
            <v>10.254739820814732</v>
          </cell>
          <cell r="R29">
            <v>123490.67101230077</v>
          </cell>
          <cell r="Y29">
            <v>10.051135259672327</v>
          </cell>
        </row>
        <row r="30">
          <cell r="K30">
            <v>18.340378417839048</v>
          </cell>
          <cell r="L30">
            <v>17.417263454737938</v>
          </cell>
          <cell r="M30">
            <v>397.13095093162832</v>
          </cell>
          <cell r="N30">
            <v>1247.5687275574805</v>
          </cell>
          <cell r="O30">
            <v>42.080660349321064</v>
          </cell>
          <cell r="P30">
            <v>40.81824053884143</v>
          </cell>
          <cell r="Q30">
            <v>10.347032479111379</v>
          </cell>
          <cell r="R30">
            <v>124602.08705141146</v>
          </cell>
          <cell r="Y30">
            <v>10.387253221354303</v>
          </cell>
        </row>
        <row r="31">
          <cell r="K31">
            <v>17.607278990429755</v>
          </cell>
          <cell r="L31">
            <v>16.721062668974131</v>
          </cell>
          <cell r="M31">
            <v>397.74413365738326</v>
          </cell>
          <cell r="N31">
            <v>1193.7817239642202</v>
          </cell>
          <cell r="O31">
            <v>40.68304399901411</v>
          </cell>
          <cell r="P31">
            <v>39.462552679043682</v>
          </cell>
          <cell r="Q31">
            <v>10.440155771423125</v>
          </cell>
          <cell r="R31">
            <v>125723.50583487416</v>
          </cell>
          <cell r="Y31">
            <v>10.481441801764552</v>
          </cell>
        </row>
        <row r="32">
          <cell r="K32">
            <v>16.878495838347067</v>
          </cell>
          <cell r="L32">
            <v>16.028960910111177</v>
          </cell>
          <cell r="M32">
            <v>398.43833740836277</v>
          </cell>
          <cell r="N32">
            <v>1143.0556688485531</v>
          </cell>
          <cell r="O32">
            <v>39.159157620865081</v>
          </cell>
          <cell r="P32">
            <v>37.984382892239125</v>
          </cell>
          <cell r="Q32">
            <v>10.534117173366395</v>
          </cell>
          <cell r="R32">
            <v>126855.01738738801</v>
          </cell>
          <cell r="Y32">
            <v>10.574491032621331</v>
          </cell>
        </row>
        <row r="33">
          <cell r="K33">
            <v>16.153787948482979</v>
          </cell>
          <cell r="L33">
            <v>15.3407292958053</v>
          </cell>
          <cell r="M33">
            <v>399.19535380694509</v>
          </cell>
          <cell r="N33">
            <v>1093.2933940803575</v>
          </cell>
          <cell r="O33">
            <v>37.583744527361233</v>
          </cell>
          <cell r="P33">
            <v>36.456232191540394</v>
          </cell>
          <cell r="Q33">
            <v>10.628924227928431</v>
          </cell>
          <cell r="R33">
            <v>127996.7125438745</v>
          </cell>
          <cell r="Y33">
            <v>10.664827759510356</v>
          </cell>
        </row>
        <row r="34">
          <cell r="K34">
            <v>15.433429500522216</v>
          </cell>
          <cell r="L34">
            <v>14.656628205624134</v>
          </cell>
          <cell r="M34">
            <v>400.04157215444661</v>
          </cell>
          <cell r="N34">
            <v>1044.2407881607614</v>
          </cell>
          <cell r="O34">
            <v>35.966692073847867</v>
          </cell>
          <cell r="P34">
            <v>34.88769131163243</v>
          </cell>
          <cell r="Q34">
            <v>10.724584545981443</v>
          </cell>
          <cell r="R34">
            <v>129148.68295676933</v>
          </cell>
          <cell r="Y34">
            <v>10.756223693724342</v>
          </cell>
        </row>
        <row r="35">
          <cell r="K35">
            <v>14.714641661954868</v>
          </cell>
          <cell r="L35">
            <v>13.974018672321813</v>
          </cell>
          <cell r="M35">
            <v>400.97697184842104</v>
          </cell>
          <cell r="N35">
            <v>995.7194316499448</v>
          </cell>
          <cell r="O35">
            <v>34.302646873095682</v>
          </cell>
          <cell r="P35">
            <v>33.273567466902811</v>
          </cell>
          <cell r="Q35">
            <v>10.821105806896403</v>
          </cell>
          <cell r="R35">
            <v>130311.02110338025</v>
          </cell>
          <cell r="Y35">
            <v>10.849911355736042</v>
          </cell>
        </row>
        <row r="36">
          <cell r="K36">
            <v>14.002074855847031</v>
          </cell>
          <cell r="L36">
            <v>13.29731705208645</v>
          </cell>
          <cell r="M36">
            <v>402.02794665439291</v>
          </cell>
          <cell r="N36">
            <v>947.96934126476276</v>
          </cell>
          <cell r="O36">
            <v>32.606393233496881</v>
          </cell>
          <cell r="P36">
            <v>31.628201436491974</v>
          </cell>
          <cell r="Q36">
            <v>10.918495759160169</v>
          </cell>
          <cell r="R36">
            <v>131483.82029331065</v>
          </cell>
          <cell r="Y36">
            <v>10.94284964965864</v>
          </cell>
        </row>
        <row r="37">
          <cell r="K37">
            <v>13.295978080363497</v>
          </cell>
          <cell r="L37">
            <v>12.626759810411677</v>
          </cell>
          <cell r="M37">
            <v>403.24920123016523</v>
          </cell>
          <cell r="N37">
            <v>900.90529265033786</v>
          </cell>
          <cell r="O37">
            <v>30.885263270017511</v>
          </cell>
          <cell r="P37">
            <v>29.958705371916984</v>
          </cell>
          <cell r="Q37">
            <v>11.016762220994375</v>
          </cell>
          <cell r="R37">
            <v>132667.17467595043</v>
          </cell>
          <cell r="Y37">
            <v>11.036467712055748</v>
          </cell>
        </row>
        <row r="38">
          <cell r="K38">
            <v>12.599078951929691</v>
          </cell>
          <cell r="L38">
            <v>11.964937276286507</v>
          </cell>
          <cell r="M38">
            <v>405.11892530365139</v>
          </cell>
          <cell r="N38">
            <v>855.21189051577585</v>
          </cell>
          <cell r="O38">
            <v>29.145948844426361</v>
          </cell>
          <cell r="P38">
            <v>28.271570379093568</v>
          </cell>
          <cell r="Q38">
            <v>11.115913080983891</v>
          </cell>
          <cell r="R38">
            <v>133861.17924803396</v>
          </cell>
          <cell r="Y38">
            <v>11.134219754338687</v>
          </cell>
        </row>
        <row r="39">
          <cell r="K39">
            <v>11.910961605698004</v>
          </cell>
          <cell r="L39">
            <v>11.311454516332386</v>
          </cell>
          <cell r="M39">
            <v>407.62393362310115</v>
          </cell>
          <cell r="N39">
            <v>810.89867955282932</v>
          </cell>
          <cell r="O39">
            <v>27.3880324148451</v>
          </cell>
          <cell r="P39">
            <v>26.566391442399745</v>
          </cell>
          <cell r="Q39">
            <v>11.215956298713898</v>
          </cell>
          <cell r="R39">
            <v>135065.92986126625</v>
          </cell>
          <cell r="Y39">
            <v>11.231246452329463</v>
          </cell>
        </row>
        <row r="40">
          <cell r="K40">
            <v>11.23494101314918</v>
          </cell>
          <cell r="L40">
            <v>10.669459651613659</v>
          </cell>
          <cell r="M40">
            <v>410.31108917764317</v>
          </cell>
          <cell r="N40">
            <v>767.4922027275943</v>
          </cell>
          <cell r="O40">
            <v>25.626317073963428</v>
          </cell>
          <cell r="P40">
            <v>24.857527561744526</v>
          </cell>
          <cell r="Q40">
            <v>11.316899905402817</v>
          </cell>
          <cell r="R40">
            <v>136281.52323001763</v>
          </cell>
          <cell r="Y40">
            <v>11.330966882795632</v>
          </cell>
        </row>
        <row r="41">
          <cell r="K41">
            <v>10.57314765726497</v>
          </cell>
          <cell r="L41">
            <v>10.040975932825233</v>
          </cell>
          <cell r="M41">
            <v>413.12850409758073</v>
          </cell>
          <cell r="N41">
            <v>725.04736661782761</v>
          </cell>
          <cell r="O41">
            <v>23.869182531275253</v>
          </cell>
          <cell r="P41">
            <v>23.153107055336996</v>
          </cell>
          <cell r="Q41">
            <v>11.418752004552582</v>
          </cell>
          <cell r="R41">
            <v>137508.05693908778</v>
          </cell>
          <cell r="Y41">
            <v>11.429791248638752</v>
          </cell>
        </row>
        <row r="42">
          <cell r="K42">
            <v>9.9283702428933491</v>
          </cell>
          <cell r="L42">
            <v>9.4286517026527559</v>
          </cell>
          <cell r="M42">
            <v>416.05981323789212</v>
          </cell>
          <cell r="N42">
            <v>683.72739054028523</v>
          </cell>
          <cell r="O42">
            <v>22.124716938132959</v>
          </cell>
          <cell r="P42">
            <v>21.46097542998897</v>
          </cell>
          <cell r="Q42">
            <v>11.521520772594709</v>
          </cell>
          <cell r="R42">
            <v>138745.62945153957</v>
          </cell>
          <cell r="Y42">
            <v>11.529474357600572</v>
          </cell>
        </row>
        <row r="43">
          <cell r="K43">
            <v>9.3107030477447665</v>
          </cell>
          <cell r="L43">
            <v>8.8420731697481187</v>
          </cell>
          <cell r="M43">
            <v>419.10581156469323</v>
          </cell>
          <cell r="N43">
            <v>643.92430684440387</v>
          </cell>
          <cell r="O43">
            <v>20.429440071456678</v>
          </cell>
          <cell r="P43">
            <v>19.816556869312979</v>
          </cell>
          <cell r="Q43">
            <v>11.625214459549227</v>
          </cell>
          <cell r="R43">
            <v>139994.34011660342</v>
          </cell>
          <cell r="Y43">
            <v>11.630023671986864</v>
          </cell>
        </row>
        <row r="44">
          <cell r="K44">
            <v>8.7887746770445005</v>
          </cell>
          <cell r="L44">
            <v>8.3464146980479583</v>
          </cell>
          <cell r="M44">
            <v>422.23253466305397</v>
          </cell>
          <cell r="N44">
            <v>607.89119284463231</v>
          </cell>
          <cell r="O44">
            <v>19.030267823555846</v>
          </cell>
          <cell r="P44">
            <v>18.45935978884917</v>
          </cell>
          <cell r="Q44">
            <v>11.729841389686346</v>
          </cell>
          <cell r="R44">
            <v>141254.28917765283</v>
          </cell>
          <cell r="Y44">
            <v>11.7314467193168</v>
          </cell>
        </row>
        <row r="45">
          <cell r="K45">
            <v>8.3647965933795501</v>
          </cell>
          <cell r="L45">
            <v>7.9437764419558894</v>
          </cell>
          <cell r="M45">
            <v>425.45776469073223</v>
          </cell>
          <cell r="N45">
            <v>575.95394283660255</v>
          </cell>
          <cell r="O45">
            <v>17.947194944262161</v>
          </cell>
          <cell r="P45">
            <v>17.408779095934296</v>
          </cell>
          <cell r="Q45">
            <v>11.835409962194714</v>
          </cell>
          <cell r="R45">
            <v>142525.57778025165</v>
          </cell>
          <cell r="Y45">
            <v>11.833751092899384</v>
          </cell>
        </row>
        <row r="46">
          <cell r="K46">
            <v>7.9717332509110204</v>
          </cell>
          <cell r="L46">
            <v>7.5704969144454139</v>
          </cell>
          <cell r="M46">
            <v>428.76500797346807</v>
          </cell>
          <cell r="N46">
            <v>545.75697519821176</v>
          </cell>
          <cell r="O46">
            <v>16.945009716795575</v>
          </cell>
          <cell r="P46">
            <v>16.436659425291708</v>
          </cell>
          <cell r="Q46">
            <v>11.941928651855671</v>
          </cell>
          <cell r="R46">
            <v>143808.30798027394</v>
          </cell>
          <cell r="Y46">
            <v>11.936944452415</v>
          </cell>
        </row>
        <row r="47">
          <cell r="K47">
            <v>7.6041027056631982</v>
          </cell>
          <cell r="L47">
            <v>7.2213700908482412</v>
          </cell>
          <cell r="M47">
            <v>432.1548619412066</v>
          </cell>
          <cell r="N47">
            <v>517.22719270641187</v>
          </cell>
          <cell r="O47">
            <v>16.002076900877867</v>
          </cell>
          <cell r="P47">
            <v>15.52201459385153</v>
          </cell>
          <cell r="Q47">
            <v>12.049406009723585</v>
          </cell>
          <cell r="R47">
            <v>145102.58275209638</v>
          </cell>
          <cell r="Y47">
            <v>12.041034524502187</v>
          </cell>
        </row>
        <row r="48">
          <cell r="K48">
            <v>7.2658575212412551</v>
          </cell>
          <cell r="L48">
            <v>6.9001495928217054</v>
          </cell>
          <cell r="M48">
            <v>435.61044137809921</v>
          </cell>
          <cell r="N48">
            <v>490.83258770279986</v>
          </cell>
          <cell r="O48">
            <v>15.124536681899077</v>
          </cell>
          <cell r="P48">
            <v>14.670800581442103</v>
          </cell>
          <cell r="Q48">
            <v>12.157850663812328</v>
          </cell>
          <cell r="R48">
            <v>146408.50599686525</v>
          </cell>
          <cell r="Y48">
            <v>12.146029103349694</v>
          </cell>
        </row>
        <row r="49">
          <cell r="K49">
            <v>7.0146429883167123</v>
          </cell>
          <cell r="L49">
            <v>6.6615792861507241</v>
          </cell>
          <cell r="M49">
            <v>439.14969313466474</v>
          </cell>
          <cell r="N49">
            <v>471.70168860267916</v>
          </cell>
          <cell r="O49">
            <v>14.442617066235201</v>
          </cell>
          <cell r="P49">
            <v>14.009338554248144</v>
          </cell>
          <cell r="Q49">
            <v>12.267271319786632</v>
          </cell>
          <cell r="R49">
            <v>147726.18255083702</v>
          </cell>
          <cell r="Y49">
            <v>12.255343365279835</v>
          </cell>
        </row>
        <row r="50">
          <cell r="K50">
            <v>6.843694952734241</v>
          </cell>
          <cell r="L50">
            <v>6.4992354726820905</v>
          </cell>
          <cell r="M50">
            <v>442.75577199848419</v>
          </cell>
          <cell r="N50">
            <v>459.41346789454877</v>
          </cell>
          <cell r="O50">
            <v>13.946427508724108</v>
          </cell>
          <cell r="P50">
            <v>13.528034683462385</v>
          </cell>
          <cell r="Q50">
            <v>12.377676761664713</v>
          </cell>
          <cell r="R50">
            <v>149055.71819379454</v>
          </cell>
          <cell r="Y50">
            <v>12.365641455567353</v>
          </cell>
        </row>
        <row r="51">
          <cell r="K51">
            <v>6.700895660091966</v>
          </cell>
          <cell r="L51">
            <v>6.3636236088242804</v>
          </cell>
          <cell r="M51">
            <v>446.4291633409722</v>
          </cell>
          <cell r="N51">
            <v>449.28265688298711</v>
          </cell>
          <cell r="O51">
            <v>13.519811894891937</v>
          </cell>
          <cell r="P51">
            <v>13.114217538045178</v>
          </cell>
          <cell r="Q51">
            <v>12.489075852519694</v>
          </cell>
          <cell r="R51">
            <v>150397.21965753863</v>
          </cell>
          <cell r="Y51">
            <v>12.476932228667458</v>
          </cell>
        </row>
        <row r="52">
          <cell r="K52">
            <v>6.5774625855963587</v>
          </cell>
          <cell r="L52">
            <v>6.2464032151912239</v>
          </cell>
          <cell r="M52">
            <v>450.17035452027312</v>
          </cell>
          <cell r="N52">
            <v>440.66731663502134</v>
          </cell>
          <cell r="O52">
            <v>13.139845938179954</v>
          </cell>
          <cell r="P52">
            <v>12.745650560034555</v>
          </cell>
          <cell r="Q52">
            <v>12.60147753519237</v>
          </cell>
          <cell r="R52">
            <v>151750.79463445651</v>
          </cell>
          <cell r="Y52">
            <v>12.589224618725464</v>
          </cell>
        </row>
        <row r="53">
          <cell r="K53">
            <v>6.4714778243664632</v>
          </cell>
          <cell r="L53">
            <v>6.1457529196262719</v>
          </cell>
          <cell r="M53">
            <v>453.98017726847041</v>
          </cell>
          <cell r="N53">
            <v>433.31549730135703</v>
          </cell>
          <cell r="O53">
            <v>12.805172392532072</v>
          </cell>
          <cell r="P53">
            <v>12.421017220756109</v>
          </cell>
          <cell r="Q53">
            <v>12.714890833009102</v>
          </cell>
          <cell r="R53">
            <v>153116.55178616662</v>
          </cell>
          <cell r="Y53">
            <v>12.702527640293994</v>
          </cell>
        </row>
        <row r="54">
          <cell r="K54">
            <v>6.3803810429784829</v>
          </cell>
          <cell r="L54">
            <v>6.0592412563898224</v>
          </cell>
          <cell r="M54">
            <v>457.85881600781812</v>
          </cell>
          <cell r="N54">
            <v>427.21766672752256</v>
          </cell>
          <cell r="O54">
            <v>12.503878608430758</v>
          </cell>
          <cell r="P54">
            <v>12.128762250177836</v>
          </cell>
          <cell r="Q54">
            <v>12.829324850506184</v>
          </cell>
          <cell r="R54">
            <v>154494.60075224208</v>
          </cell>
          <cell r="Y54">
            <v>12.81685038905664</v>
          </cell>
        </row>
        <row r="55">
          <cell r="K55">
            <v>6.3026099613205924</v>
          </cell>
          <cell r="L55">
            <v>5.9853845786520345</v>
          </cell>
          <cell r="M55">
            <v>461.80676464169869</v>
          </cell>
          <cell r="N55">
            <v>421.93968502975844</v>
          </cell>
          <cell r="O55">
            <v>12.241442236232729</v>
          </cell>
          <cell r="P55">
            <v>11.874198969145747</v>
          </cell>
          <cell r="Q55">
            <v>12.944788774160736</v>
          </cell>
          <cell r="R55">
            <v>155885.05215901221</v>
          </cell>
          <cell r="Y55">
            <v>12.932202042558146</v>
          </cell>
        </row>
        <row r="56">
          <cell r="K56">
            <v>6.237858401130973</v>
          </cell>
          <cell r="L56">
            <v>5.9238921188328337</v>
          </cell>
          <cell r="M56">
            <v>465.82486222736969</v>
          </cell>
          <cell r="N56">
            <v>417.5887734937084</v>
          </cell>
          <cell r="O56">
            <v>12.013989847200307</v>
          </cell>
          <cell r="P56">
            <v>11.653570151784297</v>
          </cell>
          <cell r="Q56">
            <v>13.061291873128184</v>
          </cell>
          <cell r="R56">
            <v>157288.01762844331</v>
          </cell>
          <cell r="Y56">
            <v>13.048591860941169</v>
          </cell>
        </row>
        <row r="57">
          <cell r="K57">
            <v>6.1840105055309191</v>
          </cell>
          <cell r="L57">
            <v>5.872754516173714</v>
          </cell>
          <cell r="M57">
            <v>469.89597322738177</v>
          </cell>
          <cell r="N57">
            <v>413.95972875304386</v>
          </cell>
          <cell r="O57">
            <v>11.816699953258567</v>
          </cell>
          <cell r="P57">
            <v>11.46219895466081</v>
          </cell>
          <cell r="Q57">
            <v>13.178843499986334</v>
          </cell>
          <cell r="R57">
            <v>158703.6097870993</v>
          </cell>
          <cell r="Y57">
            <v>13.166029187689638</v>
          </cell>
        </row>
        <row r="58">
          <cell r="K58">
            <v>6.1412942857160768</v>
          </cell>
          <cell r="L58">
            <v>5.8321883055233403</v>
          </cell>
          <cell r="M58">
            <v>474.03847144631891</v>
          </cell>
          <cell r="N58">
            <v>411.08543405251072</v>
          </cell>
          <cell r="O58">
            <v>11.65020314557724</v>
          </cell>
          <cell r="P58">
            <v>11.300697051209923</v>
          </cell>
          <cell r="Q58">
            <v>13.297453091486208</v>
          </cell>
          <cell r="R58">
            <v>160131.94227518319</v>
          </cell>
          <cell r="Y58">
            <v>13.28452345037884</v>
          </cell>
        </row>
      </sheetData>
      <sheetData sheetId="19" refreshError="1">
        <row r="10">
          <cell r="K10">
            <v>89.776001768714863</v>
          </cell>
          <cell r="L10">
            <v>85.257361603717825</v>
          </cell>
          <cell r="M10">
            <v>1577.8974386359714</v>
          </cell>
          <cell r="N10">
            <v>8256.2229289639763</v>
          </cell>
          <cell r="O10">
            <v>245.40708868266188</v>
          </cell>
          <cell r="P10">
            <v>238.04487602218202</v>
          </cell>
          <cell r="Q10">
            <v>703.32687377913203</v>
          </cell>
          <cell r="R10">
            <v>432491.451281082</v>
          </cell>
          <cell r="Y10">
            <v>704.10233372037385</v>
          </cell>
        </row>
        <row r="11">
          <cell r="K11">
            <v>90.583985784633285</v>
          </cell>
          <cell r="L11">
            <v>86.024677858151279</v>
          </cell>
          <cell r="M11">
            <v>1592.098515583695</v>
          </cell>
          <cell r="N11">
            <v>8249.8537979145676</v>
          </cell>
          <cell r="O11">
            <v>250.41958721702053</v>
          </cell>
          <cell r="P11">
            <v>242.90699960050992</v>
          </cell>
          <cell r="Q11">
            <v>709.65681564314639</v>
          </cell>
          <cell r="R11">
            <v>436383.87434261182</v>
          </cell>
          <cell r="Y11">
            <v>710.32071247293106</v>
          </cell>
        </row>
        <row r="12">
          <cell r="K12">
            <v>91.399241656695011</v>
          </cell>
          <cell r="L12">
            <v>86.798899958874642</v>
          </cell>
          <cell r="M12">
            <v>1606.4274022239483</v>
          </cell>
          <cell r="N12">
            <v>8244.3225690507643</v>
          </cell>
          <cell r="O12">
            <v>255.45486727348066</v>
          </cell>
          <cell r="P12">
            <v>247.79122125527624</v>
          </cell>
          <cell r="Q12">
            <v>716.04372698393479</v>
          </cell>
          <cell r="R12">
            <v>440311.32921169518</v>
          </cell>
          <cell r="Y12">
            <v>716.71359888518759</v>
          </cell>
        </row>
        <row r="13">
          <cell r="K13">
            <v>92.221834831605236</v>
          </cell>
          <cell r="L13">
            <v>87.580090058504481</v>
          </cell>
          <cell r="M13">
            <v>1620.8852488439634</v>
          </cell>
          <cell r="N13">
            <v>8239.2358529141784</v>
          </cell>
          <cell r="O13">
            <v>260.51804928993005</v>
          </cell>
          <cell r="P13">
            <v>252.70250781123215</v>
          </cell>
          <cell r="Q13">
            <v>722.48812052678988</v>
          </cell>
          <cell r="R13">
            <v>444274.13117460022</v>
          </cell>
          <cell r="Y13">
            <v>723.16402127515391</v>
          </cell>
        </row>
        <row r="14">
          <cell r="K14">
            <v>93.051831345089653</v>
          </cell>
          <cell r="L14">
            <v>88.368310869031006</v>
          </cell>
          <cell r="M14">
            <v>1635.473216083559</v>
          </cell>
          <cell r="N14">
            <v>8235.0063232236644</v>
          </cell>
          <cell r="O14">
            <v>265.59528595157582</v>
          </cell>
          <cell r="P14">
            <v>257.62742737302852</v>
          </cell>
          <cell r="Q14">
            <v>715.86250484140908</v>
          </cell>
          <cell r="R14">
            <v>448272.59835517179</v>
          </cell>
          <cell r="Y14">
            <v>729.67249746663015</v>
          </cell>
        </row>
        <row r="15">
          <cell r="K15">
            <v>93.889297827195492</v>
          </cell>
          <cell r="L15">
            <v>89.163625666852326</v>
          </cell>
          <cell r="M15">
            <v>1635.191581669694</v>
          </cell>
          <cell r="N15">
            <v>8162.1407762959461</v>
          </cell>
          <cell r="O15">
            <v>270.686903575781</v>
          </cell>
          <cell r="P15">
            <v>262.56629646850757</v>
          </cell>
          <cell r="Q15">
            <v>382.77102194803922</v>
          </cell>
          <cell r="R15">
            <v>452307.05174036825</v>
          </cell>
          <cell r="Y15">
            <v>736.23954994383018</v>
          </cell>
        </row>
        <row r="16">
          <cell r="K16">
            <v>94.734301507640197</v>
          </cell>
          <cell r="L16">
            <v>89.966098297853947</v>
          </cell>
          <cell r="M16">
            <v>1635.0009047860915</v>
          </cell>
          <cell r="N16">
            <v>7919.3212466806281</v>
          </cell>
          <cell r="O16">
            <v>270.46717897831121</v>
          </cell>
          <cell r="P16">
            <v>262.35316360896189</v>
          </cell>
          <cell r="Q16">
            <v>141.54774608160236</v>
          </cell>
          <cell r="R16">
            <v>456377.81520603149</v>
          </cell>
          <cell r="Y16">
            <v>741.71393593355856</v>
          </cell>
        </row>
        <row r="17">
          <cell r="K17">
            <v>95.586910221208882</v>
          </cell>
          <cell r="L17">
            <v>90.775793182534557</v>
          </cell>
          <cell r="M17">
            <v>1634.901316264137</v>
          </cell>
          <cell r="N17">
            <v>7692.7642373856606</v>
          </cell>
          <cell r="O17">
            <v>270.18373545890313</v>
          </cell>
          <cell r="P17">
            <v>262.07822339513604</v>
          </cell>
          <cell r="Q17">
            <v>142.82167579633551</v>
          </cell>
          <cell r="R17">
            <v>460485.21554288588</v>
          </cell>
          <cell r="Y17">
            <v>748.72278155986078</v>
          </cell>
        </row>
        <row r="18">
          <cell r="K18">
            <v>96.447192413199843</v>
          </cell>
          <cell r="L18">
            <v>91.592775321177442</v>
          </cell>
          <cell r="M18">
            <v>1634.969056724588</v>
          </cell>
          <cell r="N18">
            <v>7482.7171710137955</v>
          </cell>
          <cell r="O18">
            <v>269.69517941832993</v>
          </cell>
          <cell r="P18">
            <v>261.60432403578</v>
          </cell>
          <cell r="Q18">
            <v>111.89449664993647</v>
          </cell>
          <cell r="R18">
            <v>464629.58248277166</v>
          </cell>
          <cell r="Y18">
            <v>755.49884350280354</v>
          </cell>
        </row>
        <row r="19">
          <cell r="K19">
            <v>97.315217144918577</v>
          </cell>
          <cell r="L19">
            <v>92.417110299067986</v>
          </cell>
          <cell r="M19">
            <v>1635.2061099399311</v>
          </cell>
          <cell r="N19">
            <v>7289.0808037863417</v>
          </cell>
          <cell r="O19">
            <v>269.02816221629598</v>
          </cell>
          <cell r="P19">
            <v>260.95731734980711</v>
          </cell>
          <cell r="Q19">
            <v>89.645456999788024</v>
          </cell>
          <cell r="R19">
            <v>468811.24872511649</v>
          </cell>
          <cell r="Y19">
            <v>762.3908816613839</v>
          </cell>
        </row>
        <row r="20">
          <cell r="K20">
            <v>98.19105409922291</v>
          </cell>
          <cell r="L20">
            <v>93.248864291759659</v>
          </cell>
          <cell r="M20">
            <v>1635.5398238960288</v>
          </cell>
          <cell r="N20">
            <v>7111.5980151648237</v>
          </cell>
          <cell r="O20">
            <v>268.16912886282046</v>
          </cell>
          <cell r="P20">
            <v>260.12405499693585</v>
          </cell>
          <cell r="Q20">
            <v>58.788118735910523</v>
          </cell>
          <cell r="R20">
            <v>473030.54996364255</v>
          </cell>
          <cell r="Y20">
            <v>769.22455813801025</v>
          </cell>
        </row>
        <row r="21">
          <cell r="K21">
            <v>96.856326907312493</v>
          </cell>
          <cell r="L21">
            <v>91.981317100961533</v>
          </cell>
          <cell r="M21">
            <v>1636.0462324433927</v>
          </cell>
          <cell r="N21">
            <v>6873.1840921153625</v>
          </cell>
          <cell r="O21">
            <v>258.24615304985986</v>
          </cell>
          <cell r="P21">
            <v>250.49876845836405</v>
          </cell>
          <cell r="Q21">
            <v>36.496408445069314</v>
          </cell>
          <cell r="R21">
            <v>477287.82491331518</v>
          </cell>
          <cell r="Y21">
            <v>762.10960028325655</v>
          </cell>
        </row>
        <row r="22">
          <cell r="K22">
            <v>95.523887600676602</v>
          </cell>
          <cell r="L22">
            <v>90.715942640718495</v>
          </cell>
          <cell r="M22">
            <v>1636.7273258653345</v>
          </cell>
          <cell r="N22">
            <v>6650.729313722165</v>
          </cell>
          <cell r="O22">
            <v>226.77628366440592</v>
          </cell>
          <cell r="P22">
            <v>219.97299515447375</v>
          </cell>
          <cell r="Q22">
            <v>39.127495180702823</v>
          </cell>
          <cell r="R22">
            <v>481583.41533753503</v>
          </cell>
          <cell r="Y22">
            <v>407.4334199508769</v>
          </cell>
        </row>
        <row r="23">
          <cell r="K23">
            <v>94.193838759049513</v>
          </cell>
          <cell r="L23">
            <v>89.452838327682358</v>
          </cell>
          <cell r="M23">
            <v>1637.585099365077</v>
          </cell>
          <cell r="N23">
            <v>6561.2829477976848</v>
          </cell>
          <cell r="O23">
            <v>208.81357858623201</v>
          </cell>
          <cell r="P23">
            <v>202.54917122864504</v>
          </cell>
          <cell r="Q23">
            <v>40.641313955105254</v>
          </cell>
          <cell r="R23">
            <v>485917.66607557284</v>
          </cell>
          <cell r="Y23">
            <v>150.6421813814022</v>
          </cell>
        </row>
        <row r="24">
          <cell r="K24">
            <v>92.877136504398365</v>
          </cell>
          <cell r="L24">
            <v>88.202408836085823</v>
          </cell>
          <cell r="M24">
            <v>1638.6200901939219</v>
          </cell>
          <cell r="N24">
            <v>6473.2093904162766</v>
          </cell>
          <cell r="O24">
            <v>206.9931055697098</v>
          </cell>
          <cell r="P24">
            <v>200.78331240261849</v>
          </cell>
          <cell r="Q24">
            <v>41.007085780701637</v>
          </cell>
          <cell r="R24">
            <v>490290.92507025303</v>
          </cell>
          <cell r="Y24">
            <v>151.98189623232457</v>
          </cell>
        </row>
        <row r="25">
          <cell r="K25">
            <v>89.781325215663713</v>
          </cell>
          <cell r="L25">
            <v>85.262417108892407</v>
          </cell>
          <cell r="M25">
            <v>1639.8356155113315</v>
          </cell>
          <cell r="N25">
            <v>6227.8456901430336</v>
          </cell>
          <cell r="O25">
            <v>200.51586915018291</v>
          </cell>
          <cell r="P25">
            <v>194.50039307567741</v>
          </cell>
          <cell r="Q25">
            <v>41.376149553884133</v>
          </cell>
          <cell r="R25">
            <v>494703.54339588527</v>
          </cell>
          <cell r="Y25">
            <v>119.13706331253984</v>
          </cell>
        </row>
        <row r="26">
          <cell r="K26">
            <v>86.683715718445114</v>
          </cell>
          <cell r="L26">
            <v>82.320717681334401</v>
          </cell>
          <cell r="M26">
            <v>1641.232223987603</v>
          </cell>
          <cell r="N26">
            <v>5983.1075689908512</v>
          </cell>
          <cell r="O26">
            <v>194.52159425307184</v>
          </cell>
          <cell r="P26">
            <v>188.68594642547967</v>
          </cell>
          <cell r="Q26">
            <v>41.450205007746455</v>
          </cell>
          <cell r="R26">
            <v>499155.87528644816</v>
          </cell>
          <cell r="Y26">
            <v>95.447915727484045</v>
          </cell>
        </row>
        <row r="27">
          <cell r="K27">
            <v>83.595416558613053</v>
          </cell>
          <cell r="L27">
            <v>79.387859979689509</v>
          </cell>
          <cell r="M27">
            <v>1642.8117729637086</v>
          </cell>
          <cell r="N27">
            <v>5740.0604038506135</v>
          </cell>
          <cell r="O27">
            <v>188.06194962681488</v>
          </cell>
          <cell r="P27">
            <v>182.42009113801043</v>
          </cell>
          <cell r="Q27">
            <v>41.823256856369596</v>
          </cell>
          <cell r="R27">
            <v>503648.27816402627</v>
          </cell>
          <cell r="Y27">
            <v>62.593282372050574</v>
          </cell>
        </row>
        <row r="28">
          <cell r="K28">
            <v>80.52515592916474</v>
          </cell>
          <cell r="L28">
            <v>76.472132886196334</v>
          </cell>
          <cell r="M28">
            <v>1644.6487176304847</v>
          </cell>
          <cell r="N28">
            <v>5499.5707105383126</v>
          </cell>
          <cell r="O28">
            <v>182.03733419495924</v>
          </cell>
          <cell r="P28">
            <v>176.57621416911047</v>
          </cell>
          <cell r="Q28">
            <v>42.199666174508586</v>
          </cell>
          <cell r="R28">
            <v>508181.11266750243</v>
          </cell>
          <cell r="Y28">
            <v>38.794944093197891</v>
          </cell>
        </row>
        <row r="29">
          <cell r="K29">
            <v>77.47347220332648</v>
          </cell>
          <cell r="L29">
            <v>73.574047676473384</v>
          </cell>
          <cell r="M29">
            <v>1646.6727660435254</v>
          </cell>
          <cell r="N29">
            <v>5261.9375523723029</v>
          </cell>
          <cell r="O29">
            <v>177.08898227888474</v>
          </cell>
          <cell r="P29">
            <v>171.77631281051819</v>
          </cell>
          <cell r="Q29">
            <v>42.57946316903508</v>
          </cell>
          <cell r="R29">
            <v>512754.74268150982</v>
          </cell>
          <cell r="Y29">
            <v>41.734061621682919</v>
          </cell>
        </row>
        <row r="30">
          <cell r="K30">
            <v>74.430922862942268</v>
          </cell>
          <cell r="L30">
            <v>70.684637096811272</v>
          </cell>
          <cell r="M30">
            <v>1648.9567745204565</v>
          </cell>
          <cell r="N30">
            <v>5027.4254806905819</v>
          </cell>
          <cell r="O30">
            <v>171.84145674354977</v>
          </cell>
          <cell r="P30">
            <v>166.68621304124326</v>
          </cell>
          <cell r="Q30">
            <v>42.962678337179845</v>
          </cell>
          <cell r="R30">
            <v>517369.53536564333</v>
          </cell>
          <cell r="Y30">
            <v>43.129681853884172</v>
          </cell>
        </row>
        <row r="31">
          <cell r="K31">
            <v>71.406492919419478</v>
          </cell>
          <cell r="L31">
            <v>67.812433921575959</v>
          </cell>
          <cell r="M31">
            <v>1651.5028158382652</v>
          </cell>
          <cell r="N31">
            <v>4805.8244565419118</v>
          </cell>
          <cell r="O31">
            <v>166.01784695560269</v>
          </cell>
          <cell r="P31">
            <v>161.0373115469346</v>
          </cell>
          <cell r="Q31">
            <v>43.349342442213405</v>
          </cell>
          <cell r="R31">
            <v>522025.86118393415</v>
          </cell>
          <cell r="Y31">
            <v>43.520769220370198</v>
          </cell>
        </row>
        <row r="32">
          <cell r="K32">
            <v>68.399947923218207</v>
          </cell>
          <cell r="L32">
            <v>64.957215501631723</v>
          </cell>
          <cell r="M32">
            <v>1654.3852705434192</v>
          </cell>
          <cell r="N32">
            <v>4596.929742857541</v>
          </cell>
          <cell r="O32">
            <v>159.67109810370059</v>
          </cell>
          <cell r="P32">
            <v>154.88096516058957</v>
          </cell>
          <cell r="Q32">
            <v>43.739486524195243</v>
          </cell>
          <cell r="R32">
            <v>526724.09393458941</v>
          </cell>
          <cell r="Y32">
            <v>43.907125809362483</v>
          </cell>
        </row>
        <row r="33">
          <cell r="K33">
            <v>65.410287200081797</v>
          </cell>
          <cell r="L33">
            <v>62.118031529042554</v>
          </cell>
          <cell r="M33">
            <v>1657.528534285359</v>
          </cell>
          <cell r="N33">
            <v>4392.0335376334288</v>
          </cell>
          <cell r="O33">
            <v>153.1115540492919</v>
          </cell>
          <cell r="P33">
            <v>148.51820742781314</v>
          </cell>
          <cell r="Q33">
            <v>44.133141902920222</v>
          </cell>
          <cell r="R33">
            <v>531464.6107800008</v>
          </cell>
          <cell r="Y33">
            <v>44.282219610140814</v>
          </cell>
        </row>
        <row r="34">
          <cell r="K34">
            <v>62.438649245756906</v>
          </cell>
          <cell r="L34">
            <v>59.295963196350343</v>
          </cell>
          <cell r="M34">
            <v>1661.0421800325935</v>
          </cell>
          <cell r="N34">
            <v>4190.0807305237795</v>
          </cell>
          <cell r="O34">
            <v>146.38026544710738</v>
          </cell>
          <cell r="P34">
            <v>141.98885748369415</v>
          </cell>
          <cell r="Q34">
            <v>44.5303401800534</v>
          </cell>
          <cell r="R34">
            <v>536247.79227702064</v>
          </cell>
          <cell r="Y34">
            <v>44.661711423942386</v>
          </cell>
        </row>
        <row r="35">
          <cell r="K35">
            <v>59.473495918328695</v>
          </cell>
          <cell r="L35">
            <v>56.480053103825938</v>
          </cell>
          <cell r="M35">
            <v>1664.9261222401828</v>
          </cell>
          <cell r="N35">
            <v>3990.3304977695525</v>
          </cell>
          <cell r="O35">
            <v>139.45500074476547</v>
          </cell>
          <cell r="P35">
            <v>135.27135072242251</v>
          </cell>
          <cell r="Q35">
            <v>44.931113241678538</v>
          </cell>
          <cell r="R35">
            <v>541074.02240751381</v>
          </cell>
          <cell r="Y35">
            <v>45.050718890121395</v>
          </cell>
        </row>
        <row r="36">
          <cell r="K36">
            <v>56.534136637007634</v>
          </cell>
          <cell r="L36">
            <v>53.688638781583705</v>
          </cell>
          <cell r="M36">
            <v>1669.2899524128052</v>
          </cell>
          <cell r="N36">
            <v>3793.7794352994547</v>
          </cell>
          <cell r="O36">
            <v>132.39714361092356</v>
          </cell>
          <cell r="P36">
            <v>128.42522930259585</v>
          </cell>
          <cell r="Q36">
            <v>45.335493260860716</v>
          </cell>
          <cell r="R36">
            <v>545943.68860918132</v>
          </cell>
          <cell r="Y36">
            <v>45.436614849669589</v>
          </cell>
        </row>
        <row r="37">
          <cell r="K37">
            <v>53.621605339278211</v>
          </cell>
          <cell r="L37">
            <v>50.922702126570002</v>
          </cell>
          <cell r="M37">
            <v>1674.360813803512</v>
          </cell>
          <cell r="N37">
            <v>3600.0736815424307</v>
          </cell>
          <cell r="O37">
            <v>125.23713491769988</v>
          </cell>
          <cell r="P37">
            <v>121.48002087016887</v>
          </cell>
          <cell r="Q37">
            <v>45.743512700215774</v>
          </cell>
          <cell r="R37">
            <v>550857.18180666398</v>
          </cell>
          <cell r="Y37">
            <v>45.825333326144523</v>
          </cell>
        </row>
        <row r="38">
          <cell r="K38">
            <v>50.756076991415966</v>
          </cell>
          <cell r="L38">
            <v>48.201402650917352</v>
          </cell>
          <cell r="M38">
            <v>1682.1242333260307</v>
          </cell>
          <cell r="N38">
            <v>3412.8407693767167</v>
          </cell>
          <cell r="O38">
            <v>118.01979829531108</v>
          </cell>
          <cell r="P38">
            <v>114.47920434645174</v>
          </cell>
          <cell r="Q38">
            <v>46.155204314520077</v>
          </cell>
          <cell r="R38">
            <v>555814.89644292393</v>
          </cell>
          <cell r="Y38">
            <v>46.23121680605847</v>
          </cell>
        </row>
        <row r="39">
          <cell r="K39">
            <v>47.918117392592762</v>
          </cell>
          <cell r="L39">
            <v>45.506284323449918</v>
          </cell>
          <cell r="M39">
            <v>1692.5254635220069</v>
          </cell>
          <cell r="N39">
            <v>3230.549697026102</v>
          </cell>
          <cell r="O39">
            <v>110.70957369850949</v>
          </cell>
          <cell r="P39">
            <v>107.3882864875542</v>
          </cell>
          <cell r="Q39">
            <v>46.57060115335554</v>
          </cell>
          <cell r="R39">
            <v>560817.23051091016</v>
          </cell>
          <cell r="Y39">
            <v>46.634088530324519</v>
          </cell>
        </row>
        <row r="40">
          <cell r="K40">
            <v>45.13918093965394</v>
          </cell>
          <cell r="L40">
            <v>42.867218366243058</v>
          </cell>
          <cell r="M40">
            <v>1703.683000715866</v>
          </cell>
          <cell r="N40">
            <v>3052.803678276096</v>
          </cell>
          <cell r="O40">
            <v>103.40226352627893</v>
          </cell>
          <cell r="P40">
            <v>100.30019562049056</v>
          </cell>
          <cell r="Q40">
            <v>46.989736563737786</v>
          </cell>
          <cell r="R40">
            <v>565864.58558550826</v>
          </cell>
          <cell r="Y40">
            <v>47.048145100303607</v>
          </cell>
        </row>
        <row r="41">
          <cell r="K41">
            <v>42.419264473197167</v>
          </cell>
          <cell r="L41">
            <v>40.284201778914692</v>
          </cell>
          <cell r="M41">
            <v>1715.3813974486507</v>
          </cell>
          <cell r="N41">
            <v>2879.045771541123</v>
          </cell>
          <cell r="O41">
            <v>96.115615688960943</v>
          </cell>
          <cell r="P41">
            <v>93.232147218292113</v>
          </cell>
          <cell r="Q41">
            <v>47.41264419281616</v>
          </cell>
          <cell r="R41">
            <v>570957.36685577803</v>
          </cell>
          <cell r="Y41">
            <v>47.458481054130473</v>
          </cell>
        </row>
        <row r="42">
          <cell r="K42">
            <v>39.778761639923182</v>
          </cell>
          <cell r="L42">
            <v>37.77660174731546</v>
          </cell>
          <cell r="M42">
            <v>1727.5527027921171</v>
          </cell>
          <cell r="N42">
            <v>2710.7355251316762</v>
          </cell>
          <cell r="O42">
            <v>88.901284238847879</v>
          </cell>
          <cell r="P42">
            <v>86.234245711682433</v>
          </cell>
          <cell r="Q42">
            <v>47.839357990556316</v>
          </cell>
          <cell r="R42">
            <v>576095.9831574799</v>
          </cell>
          <cell r="Y42">
            <v>47.872382658732832</v>
          </cell>
        </row>
        <row r="43">
          <cell r="K43">
            <v>37.241948229080471</v>
          </cell>
          <cell r="L43">
            <v>35.367472202355621</v>
          </cell>
          <cell r="M43">
            <v>1740.2002175838347</v>
          </cell>
          <cell r="N43">
            <v>2547.9363059364618</v>
          </cell>
          <cell r="O43">
            <v>81.875006941488707</v>
          </cell>
          <cell r="P43">
            <v>79.418756733244038</v>
          </cell>
          <cell r="Q43">
            <v>48.269912212476136</v>
          </cell>
          <cell r="R43">
            <v>581280.8470058972</v>
          </cell>
          <cell r="Y43">
            <v>48.289880898901977</v>
          </cell>
        </row>
        <row r="44">
          <cell r="K44">
            <v>35.120199208073629</v>
          </cell>
          <cell r="L44">
            <v>33.352515867116459</v>
          </cell>
          <cell r="M44">
            <v>1753.1829156661588</v>
          </cell>
          <cell r="N44">
            <v>2402.3464487053734</v>
          </cell>
          <cell r="O44">
            <v>76.117013471733145</v>
          </cell>
          <cell r="P44">
            <v>73.833503067581148</v>
          </cell>
          <cell r="Q44">
            <v>48.70434142239332</v>
          </cell>
          <cell r="R44">
            <v>586512.37462895003</v>
          </cell>
          <cell r="Y44">
            <v>48.71100703020673</v>
          </cell>
        </row>
        <row r="45">
          <cell r="K45">
            <v>33.405068325536057</v>
          </cell>
          <cell r="L45">
            <v>31.723711610195693</v>
          </cell>
          <cell r="M45">
            <v>1766.5746316506491</v>
          </cell>
          <cell r="N45">
            <v>2273.7554822871298</v>
          </cell>
          <cell r="O45">
            <v>71.674166404982913</v>
          </cell>
          <cell r="P45">
            <v>69.523941412833423</v>
          </cell>
          <cell r="Q45">
            <v>49.142680495199798</v>
          </cell>
          <cell r="R45">
            <v>591790.98600061063</v>
          </cell>
          <cell r="Y45">
            <v>49.135792581386582</v>
          </cell>
        </row>
        <row r="46">
          <cell r="K46">
            <v>31.826991990660332</v>
          </cell>
          <cell r="L46">
            <v>30.22506361886072</v>
          </cell>
          <cell r="M46">
            <v>1780.3068809333129</v>
          </cell>
          <cell r="N46">
            <v>2153.1613682472635</v>
          </cell>
          <cell r="O46">
            <v>67.588919211037876</v>
          </cell>
          <cell r="P46">
            <v>65.561251634706736</v>
          </cell>
          <cell r="Q46">
            <v>49.584964619661598</v>
          </cell>
          <cell r="R46">
            <v>597117.10487461591</v>
          </cell>
          <cell r="Y46">
            <v>49.564269356766637</v>
          </cell>
        </row>
        <row r="47">
          <cell r="K47">
            <v>30.380723932532725</v>
          </cell>
          <cell r="L47">
            <v>28.851589679518263</v>
          </cell>
          <cell r="M47">
            <v>1794.3821441471837</v>
          </cell>
          <cell r="N47">
            <v>2041.8142197245393</v>
          </cell>
          <cell r="O47">
            <v>63.810909286434494</v>
          </cell>
          <cell r="P47">
            <v>61.896582007841459</v>
          </cell>
          <cell r="Q47">
            <v>50.031229301243599</v>
          </cell>
          <cell r="R47">
            <v>602491.15881848743</v>
          </cell>
          <cell r="Y47">
            <v>49.996469438693879</v>
          </cell>
        </row>
        <row r="48">
          <cell r="K48">
            <v>29.292889400222091</v>
          </cell>
          <cell r="L48">
            <v>27.818508452252701</v>
          </cell>
          <cell r="M48">
            <v>1808.7303109394988</v>
          </cell>
          <cell r="N48">
            <v>1960.3029417241248</v>
          </cell>
          <cell r="O48">
            <v>60.83858348578098</v>
          </cell>
          <cell r="P48">
            <v>59.013425981207547</v>
          </cell>
          <cell r="Q48">
            <v>50.481510364959888</v>
          </cell>
          <cell r="R48">
            <v>607913.57924785372</v>
          </cell>
          <cell r="Y48">
            <v>50.43242518999547</v>
          </cell>
        </row>
        <row r="49">
          <cell r="K49">
            <v>28.557041999934487</v>
          </cell>
          <cell r="L49">
            <v>27.119698005635794</v>
          </cell>
          <cell r="M49">
            <v>1823.4258997548036</v>
          </cell>
          <cell r="N49">
            <v>1908.1199025471328</v>
          </cell>
          <cell r="O49">
            <v>58.694789865885014</v>
          </cell>
          <cell r="P49">
            <v>56.933946169908459</v>
          </cell>
          <cell r="Q49">
            <v>50.935843958244519</v>
          </cell>
          <cell r="R49">
            <v>613384.80146108428</v>
          </cell>
          <cell r="Y49">
            <v>50.886317016705419</v>
          </cell>
        </row>
        <row r="50">
          <cell r="K50">
            <v>27.926502607527539</v>
          </cell>
          <cell r="L50">
            <v>26.520895163843818</v>
          </cell>
          <cell r="M50">
            <v>1838.3989663415321</v>
          </cell>
          <cell r="N50">
            <v>1864.1279360528806</v>
          </cell>
          <cell r="O50">
            <v>56.811937139995571</v>
          </cell>
          <cell r="P50">
            <v>55.107579025795701</v>
          </cell>
          <cell r="Q50">
            <v>51.394266553868711</v>
          </cell>
          <cell r="R50">
            <v>618905.26467423385</v>
          </cell>
          <cell r="Y50">
            <v>51.344293869855761</v>
          </cell>
        </row>
        <row r="51">
          <cell r="K51">
            <v>27.386476847071503</v>
          </cell>
          <cell r="L51">
            <v>26.008050187152428</v>
          </cell>
          <cell r="M51">
            <v>1853.6515260462106</v>
          </cell>
          <cell r="N51">
            <v>1826.7553756841819</v>
          </cell>
          <cell r="O51">
            <v>55.158958349786062</v>
          </cell>
          <cell r="P51">
            <v>53.504189599292481</v>
          </cell>
          <cell r="Q51">
            <v>51.856814952853526</v>
          </cell>
          <cell r="R51">
            <v>624475.41205630195</v>
          </cell>
          <cell r="Y51">
            <v>51.806392514684461</v>
          </cell>
        </row>
        <row r="52">
          <cell r="K52">
            <v>26.918031220056726</v>
          </cell>
          <cell r="L52">
            <v>25.563182545163087</v>
          </cell>
          <cell r="M52">
            <v>1869.1856024646124</v>
          </cell>
          <cell r="N52">
            <v>1794.8919445053352</v>
          </cell>
          <cell r="O52">
            <v>53.67990998239469</v>
          </cell>
          <cell r="P52">
            <v>52.069512682922849</v>
          </cell>
          <cell r="Q52">
            <v>52.323526287429203</v>
          </cell>
          <cell r="R52">
            <v>630095.69076480868</v>
          </cell>
          <cell r="Y52">
            <v>52.272650047316617</v>
          </cell>
        </row>
        <row r="53">
          <cell r="K53">
            <v>26.521947185153664</v>
          </cell>
          <cell r="L53">
            <v>25.187034363868626</v>
          </cell>
          <cell r="M53">
            <v>1885.0046490929967</v>
          </cell>
          <cell r="N53">
            <v>1768.267169371815</v>
          </cell>
          <cell r="O53">
            <v>52.388729221534362</v>
          </cell>
          <cell r="P53">
            <v>50.817067344888329</v>
          </cell>
          <cell r="Q53">
            <v>52.794438024016074</v>
          </cell>
          <cell r="R53">
            <v>635766.55198169185</v>
          </cell>
          <cell r="Y53">
            <v>52.743103897742472</v>
          </cell>
        </row>
        <row r="54">
          <cell r="K54">
            <v>26.170173475727459</v>
          </cell>
          <cell r="L54">
            <v>24.852966263748776</v>
          </cell>
          <cell r="M54">
            <v>1901.1094316846359</v>
          </cell>
          <cell r="N54">
            <v>1745.2963072018797</v>
          </cell>
          <cell r="O54">
            <v>51.196962928140167</v>
          </cell>
          <cell r="P54">
            <v>49.661054040295959</v>
          </cell>
          <cell r="Q54">
            <v>53.269587966232208</v>
          </cell>
          <cell r="R54">
            <v>641488.45094952697</v>
          </cell>
          <cell r="Y54">
            <v>53.217791832822144</v>
          </cell>
        </row>
        <row r="55">
          <cell r="K55">
            <v>25.882379902200334</v>
          </cell>
          <cell r="L55">
            <v>24.579658026780947</v>
          </cell>
          <cell r="M55">
            <v>1917.5020010122707</v>
          </cell>
          <cell r="N55">
            <v>1726.4968029247916</v>
          </cell>
          <cell r="O55">
            <v>50.185898504946302</v>
          </cell>
          <cell r="P55">
            <v>48.68032154979791</v>
          </cell>
          <cell r="Q55">
            <v>53.74901425792828</v>
          </cell>
          <cell r="R55">
            <v>647261.84700807265</v>
          </cell>
          <cell r="Y55">
            <v>53.696751959317524</v>
          </cell>
        </row>
        <row r="56">
          <cell r="K56">
            <v>25.639883423147509</v>
          </cell>
          <cell r="L56">
            <v>24.349366973549394</v>
          </cell>
          <cell r="M56">
            <v>1934.185840987557</v>
          </cell>
          <cell r="N56">
            <v>1710.7694551684667</v>
          </cell>
          <cell r="O56">
            <v>49.30048226137427</v>
          </cell>
          <cell r="P56">
            <v>47.821467793533039</v>
          </cell>
          <cell r="Q56">
            <v>54.232755386249629</v>
          </cell>
          <cell r="R56">
            <v>653087.2036311453</v>
          </cell>
          <cell r="Y56">
            <v>54.180022726951378</v>
          </cell>
        </row>
        <row r="57">
          <cell r="K57">
            <v>25.442608932779542</v>
          </cell>
          <cell r="L57">
            <v>24.162021778518085</v>
          </cell>
          <cell r="M57">
            <v>1951.0898018789112</v>
          </cell>
          <cell r="N57">
            <v>1698.0348183745027</v>
          </cell>
          <cell r="O57">
            <v>48.540189730268132</v>
          </cell>
          <cell r="P57">
            <v>47.083984038360086</v>
          </cell>
          <cell r="Q57">
            <v>54.720850184725883</v>
          </cell>
          <cell r="R57">
            <v>658964.98846382543</v>
          </cell>
          <cell r="Y57">
            <v>54.667642931493944</v>
          </cell>
        </row>
        <row r="58">
          <cell r="K58">
            <v>25.282827472072825</v>
          </cell>
          <cell r="L58">
            <v>24.010282499594325</v>
          </cell>
          <cell r="M58">
            <v>1968.2901749184109</v>
          </cell>
          <cell r="N58">
            <v>1687.6599038637726</v>
          </cell>
          <cell r="O58">
            <v>47.888221484171893</v>
          </cell>
          <cell r="P58">
            <v>46.451574839646739</v>
          </cell>
          <cell r="Q58">
            <v>55.213337836388398</v>
          </cell>
          <cell r="R58">
            <v>664895.67335999978</v>
          </cell>
          <cell r="Y58">
            <v>55.159651717877374</v>
          </cell>
        </row>
      </sheetData>
      <sheetData sheetId="20" refreshError="1">
        <row r="10">
          <cell r="K10">
            <v>2075.1887319836446</v>
          </cell>
          <cell r="L10">
            <v>1970.7395365466714</v>
          </cell>
          <cell r="M10">
            <v>36473.388437580194</v>
          </cell>
          <cell r="N10">
            <v>190844.10592343431</v>
          </cell>
          <cell r="O10">
            <v>5672.6298247850918</v>
          </cell>
          <cell r="P10">
            <v>5502.4509300415393</v>
          </cell>
          <cell r="Q10">
            <v>16257.529569292505</v>
          </cell>
          <cell r="R10">
            <v>9997119.1487223953</v>
          </cell>
          <cell r="Y10">
            <v>16275.454467934298</v>
          </cell>
        </row>
        <row r="11">
          <cell r="K11">
            <v>2093.8654305714972</v>
          </cell>
          <cell r="L11">
            <v>1988.4761923755914</v>
          </cell>
          <cell r="M11">
            <v>36801.648933518401</v>
          </cell>
          <cell r="N11">
            <v>190696.88229210899</v>
          </cell>
          <cell r="O11">
            <v>5788.4946469274637</v>
          </cell>
          <cell r="P11">
            <v>5614.8398075196401</v>
          </cell>
          <cell r="Q11">
            <v>16403.847335416183</v>
          </cell>
          <cell r="R11">
            <v>10087093.221060896</v>
          </cell>
          <cell r="Y11">
            <v>16419.193432293145</v>
          </cell>
        </row>
        <row r="12">
          <cell r="K12">
            <v>2112.7102194466411</v>
          </cell>
          <cell r="L12">
            <v>2006.3724781069718</v>
          </cell>
          <cell r="M12">
            <v>37132.863773920071</v>
          </cell>
          <cell r="N12">
            <v>190569.02692334625</v>
          </cell>
          <cell r="O12">
            <v>5904.8860681278384</v>
          </cell>
          <cell r="P12">
            <v>5727.7394860840031</v>
          </cell>
          <cell r="Q12">
            <v>16551.481961434929</v>
          </cell>
          <cell r="R12">
            <v>10177877.060050441</v>
          </cell>
          <cell r="Y12">
            <v>16566.966173183784</v>
          </cell>
        </row>
        <row r="13">
          <cell r="K13">
            <v>2131.72461142166</v>
          </cell>
          <cell r="L13">
            <v>2024.4298304099339</v>
          </cell>
          <cell r="M13">
            <v>37467.059547885343</v>
          </cell>
          <cell r="N13">
            <v>190451.44654772826</v>
          </cell>
          <cell r="O13">
            <v>6021.9224482462878</v>
          </cell>
          <cell r="P13">
            <v>5841.2647747988995</v>
          </cell>
          <cell r="Q13">
            <v>16700.445299087842</v>
          </cell>
          <cell r="R13">
            <v>10269477.953590894</v>
          </cell>
          <cell r="Y13">
            <v>16716.068868742434</v>
          </cell>
        </row>
        <row r="14">
          <cell r="K14">
            <v>2150.910132924455</v>
          </cell>
          <cell r="L14">
            <v>2042.6496988836229</v>
          </cell>
          <cell r="M14">
            <v>37804.263083816302</v>
          </cell>
          <cell r="N14">
            <v>190353.68019388735</v>
          </cell>
          <cell r="O14">
            <v>6139.2837040639133</v>
          </cell>
          <cell r="P14">
            <v>5955.1051929419955</v>
          </cell>
          <cell r="Q14">
            <v>16547.292978402209</v>
          </cell>
          <cell r="R14">
            <v>10361903.255173212</v>
          </cell>
          <cell r="Y14">
            <v>16866.513488561111</v>
          </cell>
        </row>
        <row r="15">
          <cell r="K15">
            <v>2170.2683241207751</v>
          </cell>
          <cell r="L15">
            <v>2061.0335461735758</v>
          </cell>
          <cell r="M15">
            <v>37797.753052731408</v>
          </cell>
          <cell r="N15">
            <v>188669.37972432782</v>
          </cell>
          <cell r="O15">
            <v>6256.9773784663521</v>
          </cell>
          <cell r="P15">
            <v>6069.2680571123619</v>
          </cell>
          <cell r="Q15">
            <v>8847.8223136156721</v>
          </cell>
          <cell r="R15">
            <v>10455160.384469768</v>
          </cell>
          <cell r="Y15">
            <v>17018.312109958169</v>
          </cell>
        </row>
        <row r="16">
          <cell r="K16">
            <v>2189.8007390378607</v>
          </cell>
          <cell r="L16">
            <v>2079.5828480891369</v>
          </cell>
          <cell r="M16">
            <v>37793.34552162615</v>
          </cell>
          <cell r="N16">
            <v>183056.56180154439</v>
          </cell>
          <cell r="O16">
            <v>6251.8984041321692</v>
          </cell>
          <cell r="P16">
            <v>6064.3414520082042</v>
          </cell>
          <cell r="Q16">
            <v>3271.9020887448928</v>
          </cell>
          <cell r="R16">
            <v>10549256.827929996</v>
          </cell>
          <cell r="Y16">
            <v>17144.853545270478</v>
          </cell>
        </row>
        <row r="17">
          <cell r="K17">
            <v>2209.5089456892001</v>
          </cell>
          <cell r="L17">
            <v>2098.2990937219374</v>
          </cell>
          <cell r="M17">
            <v>37791.043514691963</v>
          </cell>
          <cell r="N17">
            <v>177819.65501600888</v>
          </cell>
          <cell r="O17">
            <v>6245.3465552411362</v>
          </cell>
          <cell r="P17">
            <v>6057.9861585839017</v>
          </cell>
          <cell r="Q17">
            <v>3301.3492075435679</v>
          </cell>
          <cell r="R17">
            <v>10644200.139381366</v>
          </cell>
          <cell r="Y17">
            <v>17306.8642962659</v>
          </cell>
        </row>
        <row r="18">
          <cell r="K18">
            <v>2229.3945262004054</v>
          </cell>
          <cell r="L18">
            <v>2117.1837855654371</v>
          </cell>
          <cell r="M18">
            <v>37792.609347848462</v>
          </cell>
          <cell r="N18">
            <v>172964.37858652309</v>
          </cell>
          <cell r="O18">
            <v>6234.0534928373127</v>
          </cell>
          <cell r="P18">
            <v>6047.0318880521936</v>
          </cell>
          <cell r="Q18">
            <v>2586.4617942904156</v>
          </cell>
          <cell r="R18">
            <v>10739997.940635797</v>
          </cell>
          <cell r="Y18">
            <v>17463.494209763754</v>
          </cell>
        </row>
        <row r="19">
          <cell r="K19">
            <v>2249.4590769362076</v>
          </cell>
          <cell r="L19">
            <v>2136.2384396355246</v>
          </cell>
          <cell r="M19">
            <v>37798.088876360198</v>
          </cell>
          <cell r="N19">
            <v>168488.43847495658</v>
          </cell>
          <cell r="O19">
            <v>6218.6352679840165</v>
          </cell>
          <cell r="P19">
            <v>6032.0762099444964</v>
          </cell>
          <cell r="Q19">
            <v>2072.1711657280848</v>
          </cell>
          <cell r="R19">
            <v>10836657.922101518</v>
          </cell>
          <cell r="Y19">
            <v>17622.804934738273</v>
          </cell>
        </row>
        <row r="20">
          <cell r="K20">
            <v>2269.7042086286347</v>
          </cell>
          <cell r="L20">
            <v>2155.4645855922458</v>
          </cell>
          <cell r="M20">
            <v>37805.802735607154</v>
          </cell>
          <cell r="N20">
            <v>164385.89129294606</v>
          </cell>
          <cell r="O20">
            <v>6198.7785546039395</v>
          </cell>
          <cell r="P20">
            <v>6012.8151979658214</v>
          </cell>
          <cell r="Q20">
            <v>1358.8981372724868</v>
          </cell>
          <cell r="R20">
            <v>10934187.84340043</v>
          </cell>
          <cell r="Y20">
            <v>17780.766618739872</v>
          </cell>
        </row>
        <row r="21">
          <cell r="K21">
            <v>2279.8988160140098</v>
          </cell>
          <cell r="L21">
            <v>2165.1460740873786</v>
          </cell>
          <cell r="M21">
            <v>37817.508461976868</v>
          </cell>
          <cell r="N21">
            <v>160309.90056294063</v>
          </cell>
          <cell r="O21">
            <v>6031.7620403269502</v>
          </cell>
          <cell r="P21">
            <v>5850.8091791171419</v>
          </cell>
          <cell r="Q21">
            <v>843.62116903131425</v>
          </cell>
          <cell r="R21">
            <v>11032595.533991033</v>
          </cell>
          <cell r="Y21">
            <v>17616.303064139152</v>
          </cell>
        </row>
        <row r="22">
          <cell r="K22">
            <v>2217.900928400798</v>
          </cell>
          <cell r="L22">
            <v>2106.2686879399789</v>
          </cell>
          <cell r="M22">
            <v>37833.252061232735</v>
          </cell>
          <cell r="N22">
            <v>152560.56641121261</v>
          </cell>
          <cell r="O22">
            <v>5343.3977946598197</v>
          </cell>
          <cell r="P22">
            <v>5183.0958608200253</v>
          </cell>
          <cell r="Q22">
            <v>904.43922106179559</v>
          </cell>
          <cell r="R22">
            <v>11131888.893796952</v>
          </cell>
          <cell r="Y22">
            <v>9417.8981627388548</v>
          </cell>
        </row>
        <row r="23">
          <cell r="K23">
            <v>2155.8811263102998</v>
          </cell>
          <cell r="L23">
            <v>2047.3704903231719</v>
          </cell>
          <cell r="M23">
            <v>37853.0796528629</v>
          </cell>
          <cell r="N23">
            <v>147879.24528741263</v>
          </cell>
          <cell r="O23">
            <v>4973.1798937105486</v>
          </cell>
          <cell r="P23">
            <v>4823.9844968992329</v>
          </cell>
          <cell r="Q23">
            <v>939.43141943345427</v>
          </cell>
          <cell r="R23">
            <v>11232075.893841121</v>
          </cell>
          <cell r="Y23">
            <v>3482.1216272193242</v>
          </cell>
        </row>
        <row r="24">
          <cell r="K24">
            <v>2081.4554963816754</v>
          </cell>
          <cell r="L24">
            <v>1976.690879754678</v>
          </cell>
          <cell r="M24">
            <v>37877.003655529668</v>
          </cell>
          <cell r="N24">
            <v>142213.77957174589</v>
          </cell>
          <cell r="O24">
            <v>4873.1404839892257</v>
          </cell>
          <cell r="P24">
            <v>4726.9462694695485</v>
          </cell>
          <cell r="Q24">
            <v>947.88630220836512</v>
          </cell>
          <cell r="R24">
            <v>11333164.576885689</v>
          </cell>
          <cell r="Y24">
            <v>3513.0893814958799</v>
          </cell>
        </row>
        <row r="25">
          <cell r="K25">
            <v>2007.3945490906938</v>
          </cell>
          <cell r="L25">
            <v>1906.3575964773922</v>
          </cell>
          <cell r="M25">
            <v>37905.100745981836</v>
          </cell>
          <cell r="N25">
            <v>136592.39657586336</v>
          </cell>
          <cell r="O25">
            <v>4725.9100028178091</v>
          </cell>
          <cell r="P25">
            <v>4584.1327027332745</v>
          </cell>
          <cell r="Q25">
            <v>956.41727895496604</v>
          </cell>
          <cell r="R25">
            <v>11435163.058077661</v>
          </cell>
          <cell r="Y25">
            <v>2753.8750498683953</v>
          </cell>
        </row>
        <row r="26">
          <cell r="K26">
            <v>1933.6442370806362</v>
          </cell>
          <cell r="L26">
            <v>1836.3193134668911</v>
          </cell>
          <cell r="M26">
            <v>37937.383606833864</v>
          </cell>
          <cell r="N26">
            <v>131005.58601572114</v>
          </cell>
          <cell r="O26">
            <v>4590.0900131371181</v>
          </cell>
          <cell r="P26">
            <v>4452.3873127430052</v>
          </cell>
          <cell r="Q26">
            <v>958.12908434136443</v>
          </cell>
          <cell r="R26">
            <v>11538079.525600357</v>
          </cell>
          <cell r="Y26">
            <v>2206.2960624965554</v>
          </cell>
        </row>
        <row r="27">
          <cell r="K27">
            <v>1859.9616849320623</v>
          </cell>
          <cell r="L27">
            <v>1766.3453798025289</v>
          </cell>
          <cell r="M27">
            <v>37973.895170862699</v>
          </cell>
          <cell r="N27">
            <v>125455.84012461323</v>
          </cell>
          <cell r="O27">
            <v>4443.6902522093305</v>
          </cell>
          <cell r="P27">
            <v>4310.3795446430504</v>
          </cell>
          <cell r="Q27">
            <v>966.75224618257482</v>
          </cell>
          <cell r="R27">
            <v>11641922.24133076</v>
          </cell>
          <cell r="Y27">
            <v>1446.8551920031589</v>
          </cell>
        </row>
        <row r="28">
          <cell r="K28">
            <v>1786.7004832981911</v>
          </cell>
          <cell r="L28">
            <v>1696.7715890771049</v>
          </cell>
          <cell r="M28">
            <v>38016.356483448115</v>
          </cell>
          <cell r="N28">
            <v>119964.95989535285</v>
          </cell>
          <cell r="O28">
            <v>4307.6089826969928</v>
          </cell>
          <cell r="P28">
            <v>4178.3807132160828</v>
          </cell>
          <cell r="Q28">
            <v>975.45301654688694</v>
          </cell>
          <cell r="R28">
            <v>11746699.541502735</v>
          </cell>
          <cell r="Y28">
            <v>896.75224173543813</v>
          </cell>
        </row>
        <row r="29">
          <cell r="K29">
            <v>1713.8115404470009</v>
          </cell>
          <cell r="L29">
            <v>1627.5513204624888</v>
          </cell>
          <cell r="M29">
            <v>38063.142733414483</v>
          </cell>
          <cell r="N29">
            <v>114534.87167986255</v>
          </cell>
          <cell r="O29">
            <v>4196.4514887278392</v>
          </cell>
          <cell r="P29">
            <v>4070.557944066004</v>
          </cell>
          <cell r="Q29">
            <v>984.23209367167487</v>
          </cell>
          <cell r="R29">
            <v>11852419.837376257</v>
          </cell>
          <cell r="Y29">
            <v>964.69048198811561</v>
          </cell>
        </row>
        <row r="30">
          <cell r="K30">
            <v>1641.3437523879149</v>
          </cell>
          <cell r="L30">
            <v>1558.7310089153989</v>
          </cell>
          <cell r="M30">
            <v>38115.938007894321</v>
          </cell>
          <cell r="N30">
            <v>109194.92816126706</v>
          </cell>
          <cell r="O30">
            <v>4078.6888904412781</v>
          </cell>
          <cell r="P30">
            <v>3956.32822372804</v>
          </cell>
          <cell r="Q30">
            <v>993.09018250601594</v>
          </cell>
          <cell r="R30">
            <v>11959091.615912646</v>
          </cell>
          <cell r="Y30">
            <v>996.9504993973751</v>
          </cell>
        </row>
        <row r="31">
          <cell r="K31">
            <v>1569.3001836046128</v>
          </cell>
          <cell r="L31">
            <v>1490.3135646767453</v>
          </cell>
          <cell r="M31">
            <v>38174.790219507551</v>
          </cell>
          <cell r="N31">
            <v>104153.27273718829</v>
          </cell>
          <cell r="O31">
            <v>3947.5971181907294</v>
          </cell>
          <cell r="P31">
            <v>3829.1692046450071</v>
          </cell>
          <cell r="Q31">
            <v>1002.0279941485456</v>
          </cell>
          <cell r="R31">
            <v>12066723.440455856</v>
          </cell>
          <cell r="Y31">
            <v>1005.9905555389239</v>
          </cell>
        </row>
        <row r="32">
          <cell r="K32">
            <v>1497.675199700742</v>
          </cell>
          <cell r="L32">
            <v>1422.293636942775</v>
          </cell>
          <cell r="M32">
            <v>38241.418688215686</v>
          </cell>
          <cell r="N32">
            <v>99405.173096749582</v>
          </cell>
          <cell r="O32">
            <v>3804.4224370847373</v>
          </cell>
          <cell r="P32">
            <v>3690.289763972195</v>
          </cell>
          <cell r="Q32">
            <v>1011.0462460959268</v>
          </cell>
          <cell r="R32">
            <v>12175323.951419959</v>
          </cell>
          <cell r="Y32">
            <v>1014.9212588918083</v>
          </cell>
        </row>
        <row r="33">
          <cell r="K33">
            <v>1426.4449219445735</v>
          </cell>
          <cell r="L33">
            <v>1354.6485488552457</v>
          </cell>
          <cell r="M33">
            <v>38314.075805601373</v>
          </cell>
          <cell r="N33">
            <v>94749.347024648348</v>
          </cell>
          <cell r="O33">
            <v>3656.3384332310607</v>
          </cell>
          <cell r="P33">
            <v>3546.6482802341288</v>
          </cell>
          <cell r="Q33">
            <v>1020.1456623109573</v>
          </cell>
          <cell r="R33">
            <v>12284901.866982738</v>
          </cell>
          <cell r="Y33">
            <v>1023.5916208312658</v>
          </cell>
        </row>
        <row r="34">
          <cell r="K34">
            <v>1355.4261865164424</v>
          </cell>
          <cell r="L34">
            <v>1287.2043556661372</v>
          </cell>
          <cell r="M34">
            <v>38395.29437091048</v>
          </cell>
          <cell r="N34">
            <v>90154.322525606651</v>
          </cell>
          <cell r="O34">
            <v>3504.0393793899666</v>
          </cell>
          <cell r="P34">
            <v>3398.9181980082676</v>
          </cell>
          <cell r="Q34">
            <v>1029.326973271915</v>
          </cell>
          <cell r="R34">
            <v>12395465.983785581</v>
          </cell>
          <cell r="Y34">
            <v>1032.3636436476736</v>
          </cell>
        </row>
        <row r="35">
          <cell r="K35">
            <v>1284.9099698978619</v>
          </cell>
          <cell r="L35">
            <v>1220.237388317058</v>
          </cell>
          <cell r="M35">
            <v>38485.072406756066</v>
          </cell>
          <cell r="N35">
            <v>85629.975920196041</v>
          </cell>
          <cell r="O35">
            <v>3347.2164337810727</v>
          </cell>
          <cell r="P35">
            <v>3246.7999407676407</v>
          </cell>
          <cell r="Q35">
            <v>1038.5909160314702</v>
          </cell>
          <cell r="R35">
            <v>12507025.177639648</v>
          </cell>
          <cell r="Y35">
            <v>1041.3556225124921</v>
          </cell>
        </row>
        <row r="36">
          <cell r="K36">
            <v>1214.7917269262364</v>
          </cell>
          <cell r="L36">
            <v>1153.6483636526464</v>
          </cell>
          <cell r="M36">
            <v>38585.94314085097</v>
          </cell>
          <cell r="N36">
            <v>81172.45380340681</v>
          </cell>
          <cell r="O36">
            <v>3187.0615994806758</v>
          </cell>
          <cell r="P36">
            <v>3091.449751496255</v>
          </cell>
          <cell r="Q36">
            <v>1047.9382342759166</v>
          </cell>
          <cell r="R36">
            <v>12619588.404238407</v>
          </cell>
          <cell r="Y36">
            <v>1050.2756783313678</v>
          </cell>
        </row>
        <row r="37">
          <cell r="K37">
            <v>1145.5124320411323</v>
          </cell>
          <cell r="L37">
            <v>1087.8560608177895</v>
          </cell>
          <cell r="M37">
            <v>38703.157031112598</v>
          </cell>
          <cell r="N37">
            <v>76798.409039741644</v>
          </cell>
          <cell r="O37">
            <v>3024.9079738537021</v>
          </cell>
          <cell r="P37">
            <v>2934.1607346380906</v>
          </cell>
          <cell r="Q37">
            <v>1057.3696783845689</v>
          </cell>
          <cell r="R37">
            <v>12733164.699876547</v>
          </cell>
          <cell r="Y37">
            <v>1059.2609771462203</v>
          </cell>
        </row>
        <row r="38">
          <cell r="K38">
            <v>1077.0723395562675</v>
          </cell>
          <cell r="L38">
            <v>1022.8607213259901</v>
          </cell>
          <cell r="M38">
            <v>38882.609895991765</v>
          </cell>
          <cell r="N38">
            <v>72561.667265502372</v>
          </cell>
          <cell r="O38">
            <v>2860.4321473542968</v>
          </cell>
          <cell r="P38">
            <v>2774.6191829336676</v>
          </cell>
          <cell r="Q38">
            <v>1066.8860054900847</v>
          </cell>
          <cell r="R38">
            <v>12847763.182175433</v>
          </cell>
          <cell r="Y38">
            <v>1068.643048160985</v>
          </cell>
        </row>
        <row r="39">
          <cell r="K39">
            <v>1009.8435260211206</v>
          </cell>
          <cell r="L39">
            <v>959.01569422708508</v>
          </cell>
          <cell r="M39">
            <v>39123.036237956345</v>
          </cell>
          <cell r="N39">
            <v>68476.764083738934</v>
          </cell>
          <cell r="O39">
            <v>2694.1154427397259</v>
          </cell>
          <cell r="P39">
            <v>2613.2919794575341</v>
          </cell>
          <cell r="Q39">
            <v>1076.4879795396057</v>
          </cell>
          <cell r="R39">
            <v>12963393.05081501</v>
          </cell>
          <cell r="Y39">
            <v>1077.9555018920562</v>
          </cell>
        </row>
        <row r="40">
          <cell r="K40">
            <v>943.59493004861679</v>
          </cell>
          <cell r="L40">
            <v>896.10154800438443</v>
          </cell>
          <cell r="M40">
            <v>39380.944754767275</v>
          </cell>
          <cell r="N40">
            <v>64482.710629323075</v>
          </cell>
          <cell r="O40">
            <v>2527.2598230761541</v>
          </cell>
          <cell r="P40">
            <v>2451.4420283838699</v>
          </cell>
          <cell r="Q40">
            <v>1086.1763713555097</v>
          </cell>
          <cell r="R40">
            <v>13080063.588272344</v>
          </cell>
          <cell r="Y40">
            <v>1087.5264953813635</v>
          </cell>
        </row>
        <row r="41">
          <cell r="K41">
            <v>879.094820345887</v>
          </cell>
          <cell r="L41">
            <v>834.84788256969341</v>
          </cell>
          <cell r="M41">
            <v>39651.355338930858</v>
          </cell>
          <cell r="N41">
            <v>60611.17361044421</v>
          </cell>
          <cell r="O41">
            <v>2360.8808188739777</v>
          </cell>
          <cell r="P41">
            <v>2290.0543943077582</v>
          </cell>
          <cell r="Q41">
            <v>1095.951958697819</v>
          </cell>
          <cell r="R41">
            <v>13197784.160566796</v>
          </cell>
          <cell r="Y41">
            <v>1097.011486146524</v>
          </cell>
        </row>
        <row r="42">
          <cell r="K42">
            <v>816.35149399472311</v>
          </cell>
          <cell r="L42">
            <v>775.26257739289952</v>
          </cell>
          <cell r="M42">
            <v>39932.697292288991</v>
          </cell>
          <cell r="N42">
            <v>56866.067167263071</v>
          </cell>
          <cell r="O42">
            <v>2194.7176848914883</v>
          </cell>
          <cell r="P42">
            <v>2128.8761543447436</v>
          </cell>
          <cell r="Q42">
            <v>1105.8155263262097</v>
          </cell>
          <cell r="R42">
            <v>13316564.218011895</v>
          </cell>
          <cell r="Y42">
            <v>1106.5788975827509</v>
          </cell>
        </row>
        <row r="43">
          <cell r="K43">
            <v>756.00299742029279</v>
          </cell>
          <cell r="L43">
            <v>717.95156450170271</v>
          </cell>
          <cell r="M43">
            <v>40225.046914306971</v>
          </cell>
          <cell r="N43">
            <v>53275.50361144841</v>
          </cell>
          <cell r="O43">
            <v>2032.3791218217962</v>
          </cell>
          <cell r="P43">
            <v>1971.407748167142</v>
          </cell>
          <cell r="Q43">
            <v>1115.7678660632573</v>
          </cell>
          <cell r="R43">
            <v>13436413.295973999</v>
          </cell>
          <cell r="Y43">
            <v>1116.229445909174</v>
          </cell>
        </row>
        <row r="44">
          <cell r="K44">
            <v>700.48563558607134</v>
          </cell>
          <cell r="L44">
            <v>665.22852382342944</v>
          </cell>
          <cell r="M44">
            <v>40525.144359508333</v>
          </cell>
          <cell r="N44">
            <v>49944.015155427667</v>
          </cell>
          <cell r="O44">
            <v>1889.6428219544457</v>
          </cell>
          <cell r="P44">
            <v>1832.9535372958121</v>
          </cell>
          <cell r="Q44">
            <v>1125.8097768579398</v>
          </cell>
          <cell r="R44">
            <v>13557341.015637767</v>
          </cell>
          <cell r="Y44">
            <v>1125.9638536039931</v>
          </cell>
        </row>
        <row r="45">
          <cell r="K45">
            <v>659.38121831974922</v>
          </cell>
          <cell r="L45">
            <v>626.19298985731177</v>
          </cell>
          <cell r="M45">
            <v>40834.696328469188</v>
          </cell>
          <cell r="N45">
            <v>47411.634915507086</v>
          </cell>
          <cell r="O45">
            <v>1766.5584187126842</v>
          </cell>
          <cell r="P45">
            <v>1713.5616661513038</v>
          </cell>
          <cell r="Q45">
            <v>1135.9420648497751</v>
          </cell>
          <cell r="R45">
            <v>13679357.084778501</v>
          </cell>
          <cell r="Y45">
            <v>1135.7828494597995</v>
          </cell>
        </row>
        <row r="46">
          <cell r="K46">
            <v>631.32339478078416</v>
          </cell>
          <cell r="L46">
            <v>599.54738345753503</v>
          </cell>
          <cell r="M46">
            <v>41152.119787018732</v>
          </cell>
          <cell r="N46">
            <v>45631.862632149321</v>
          </cell>
          <cell r="O46">
            <v>1650.7135633463724</v>
          </cell>
          <cell r="P46">
            <v>1601.1921564459813</v>
          </cell>
          <cell r="Q46">
            <v>1146.1655434335389</v>
          </cell>
          <cell r="R46">
            <v>13802471.298541509</v>
          </cell>
          <cell r="Y46">
            <v>1145.6871686393963</v>
          </cell>
        </row>
        <row r="47">
          <cell r="K47">
            <v>608.71222204765581</v>
          </cell>
          <cell r="L47">
            <v>578.0742849455421</v>
          </cell>
          <cell r="M47">
            <v>41477.472075444064</v>
          </cell>
          <cell r="N47">
            <v>44223.47166619933</v>
          </cell>
          <cell r="O47">
            <v>1563.5506439856722</v>
          </cell>
          <cell r="P47">
            <v>1516.644124666102</v>
          </cell>
          <cell r="Q47">
            <v>1156.4810333245571</v>
          </cell>
          <cell r="R47">
            <v>13926693.54022838</v>
          </cell>
          <cell r="Y47">
            <v>1155.6775527321122</v>
          </cell>
        </row>
        <row r="48">
          <cell r="K48">
            <v>590.41445181498102</v>
          </cell>
          <cell r="L48">
            <v>560.69748510444549</v>
          </cell>
          <cell r="M48">
            <v>41809.132580093654</v>
          </cell>
          <cell r="N48">
            <v>43121.276346598839</v>
          </cell>
          <cell r="O48">
            <v>1505.5578658001391</v>
          </cell>
          <cell r="P48">
            <v>1460.3911298261348</v>
          </cell>
          <cell r="Q48">
            <v>1166.8893626245963</v>
          </cell>
          <cell r="R48">
            <v>14052033.782090433</v>
          </cell>
          <cell r="Y48">
            <v>1165.7547498106283</v>
          </cell>
        </row>
        <row r="49">
          <cell r="K49">
            <v>574.52897014629013</v>
          </cell>
          <cell r="L49">
            <v>545.61155759381779</v>
          </cell>
          <cell r="M49">
            <v>42148.823808468369</v>
          </cell>
          <cell r="N49">
            <v>42182.22561581117</v>
          </cell>
          <cell r="O49">
            <v>1456.3214161396468</v>
          </cell>
          <cell r="P49">
            <v>1412.6317736554572</v>
          </cell>
          <cell r="Q49">
            <v>1177.3913668882171</v>
          </cell>
          <cell r="R49">
            <v>14178502.086129246</v>
          </cell>
          <cell r="Y49">
            <v>1176.2465425589235</v>
          </cell>
        </row>
        <row r="50">
          <cell r="K50">
            <v>560.78967457789349</v>
          </cell>
          <cell r="L50">
            <v>532.56379352126635</v>
          </cell>
          <cell r="M50">
            <v>42494.928986376253</v>
          </cell>
          <cell r="N50">
            <v>41379.885144873399</v>
          </cell>
          <cell r="O50">
            <v>1412.6365289289524</v>
          </cell>
          <cell r="P50">
            <v>1370.2574330610837</v>
          </cell>
          <cell r="Q50">
            <v>1187.987889190211</v>
          </cell>
          <cell r="R50">
            <v>14306108.604904406</v>
          </cell>
          <cell r="Y50">
            <v>1186.8327614419536</v>
          </cell>
        </row>
        <row r="51">
          <cell r="K51">
            <v>548.49583296489106</v>
          </cell>
          <cell r="L51">
            <v>520.88873026105523</v>
          </cell>
          <cell r="M51">
            <v>42847.494698921575</v>
          </cell>
          <cell r="N51">
            <v>40680.170273004289</v>
          </cell>
          <cell r="O51">
            <v>1374.1549695922668</v>
          </cell>
          <cell r="P51">
            <v>1332.9303205044989</v>
          </cell>
          <cell r="Q51">
            <v>1198.6797801929231</v>
          </cell>
          <cell r="R51">
            <v>14434863.582348546</v>
          </cell>
          <cell r="Y51">
            <v>1197.5142562949313</v>
          </cell>
        </row>
        <row r="52">
          <cell r="K52">
            <v>537.95750189607554</v>
          </cell>
          <cell r="L52">
            <v>510.88081851479171</v>
          </cell>
          <cell r="M52">
            <v>43206.567721891435</v>
          </cell>
          <cell r="N52">
            <v>40101.582201970683</v>
          </cell>
          <cell r="O52">
            <v>1340.2791618927208</v>
          </cell>
          <cell r="P52">
            <v>1300.0707870359392</v>
          </cell>
          <cell r="Q52">
            <v>1209.4678982146593</v>
          </cell>
          <cell r="R52">
            <v>14564777.35458968</v>
          </cell>
          <cell r="Y52">
            <v>1208.2918846015855</v>
          </cell>
        </row>
        <row r="53">
          <cell r="K53">
            <v>528.72202893475378</v>
          </cell>
          <cell r="L53">
            <v>502.1101889218935</v>
          </cell>
          <cell r="M53">
            <v>43572.227883484717</v>
          </cell>
          <cell r="N53">
            <v>39608.47594609941</v>
          </cell>
          <cell r="O53">
            <v>1309.8067947187312</v>
          </cell>
          <cell r="P53">
            <v>1270.5125908771693</v>
          </cell>
          <cell r="Q53">
            <v>1220.3531092985909</v>
          </cell>
          <cell r="R53">
            <v>14695860.350780986</v>
          </cell>
          <cell r="Y53">
            <v>1219.1665115629996</v>
          </cell>
        </row>
        <row r="54">
          <cell r="K54">
            <v>520.80002714417571</v>
          </cell>
          <cell r="L54">
            <v>494.58692036483927</v>
          </cell>
          <cell r="M54">
            <v>43944.492884228632</v>
          </cell>
          <cell r="N54">
            <v>39211.518483142223</v>
          </cell>
          <cell r="O54">
            <v>1282.6782517263061</v>
          </cell>
          <cell r="P54">
            <v>1244.1979041745169</v>
          </cell>
          <cell r="Q54">
            <v>1231.3362872822784</v>
          </cell>
          <cell r="R54">
            <v>14828123.093938012</v>
          </cell>
          <cell r="Y54">
            <v>1230.1390101670668</v>
          </cell>
        </row>
        <row r="55">
          <cell r="K55">
            <v>513.83803909352753</v>
          </cell>
          <cell r="L55">
            <v>487.97534576783244</v>
          </cell>
          <cell r="M55">
            <v>44323.410128110874</v>
          </cell>
          <cell r="N55">
            <v>38873.531347022355</v>
          </cell>
          <cell r="O55">
            <v>1259.2952469203547</v>
          </cell>
          <cell r="P55">
            <v>1221.5163895127439</v>
          </cell>
          <cell r="Q55">
            <v>1242.4183138678188</v>
          </cell>
          <cell r="R55">
            <v>14961576.201783454</v>
          </cell>
          <cell r="Y55">
            <v>1241.2102612585704</v>
          </cell>
        </row>
        <row r="56">
          <cell r="K56">
            <v>508.14999750734938</v>
          </cell>
          <cell r="L56">
            <v>482.57359687307644</v>
          </cell>
          <cell r="M56">
            <v>44709.060146387768</v>
          </cell>
          <cell r="N56">
            <v>38613.17876516869</v>
          </cell>
          <cell r="O56">
            <v>1239.0755689060277</v>
          </cell>
          <cell r="P56">
            <v>1201.9033018388468</v>
          </cell>
          <cell r="Q56">
            <v>1253.6000786926293</v>
          </cell>
          <cell r="R56">
            <v>15096230.387599502</v>
          </cell>
          <cell r="Y56">
            <v>1252.3811536098974</v>
          </cell>
        </row>
        <row r="57">
          <cell r="K57">
            <v>503.32580688688199</v>
          </cell>
          <cell r="L57">
            <v>477.99221926579486</v>
          </cell>
          <cell r="M57">
            <v>45099.79829997589</v>
          </cell>
          <cell r="N57">
            <v>38404.279569961946</v>
          </cell>
          <cell r="O57">
            <v>1221.2747824831165</v>
          </cell>
          <cell r="P57">
            <v>1184.636539008623</v>
          </cell>
          <cell r="Q57">
            <v>1264.8824794008626</v>
          </cell>
          <cell r="R57">
            <v>15232096.461087896</v>
          </cell>
          <cell r="Y57">
            <v>1263.6525839923861</v>
          </cell>
        </row>
        <row r="58">
          <cell r="K58">
            <v>499.44673556609274</v>
          </cell>
          <cell r="L58">
            <v>474.30839085099035</v>
          </cell>
          <cell r="M58">
            <v>45497.388074684735</v>
          </cell>
          <cell r="N58">
            <v>38254.722355390295</v>
          </cell>
          <cell r="O58">
            <v>1206.7369332547364</v>
          </cell>
          <cell r="P58">
            <v>1170.5348252570943</v>
          </cell>
          <cell r="Q58">
            <v>1276.2664217154702</v>
          </cell>
          <cell r="R58">
            <v>15369185.329237683</v>
          </cell>
          <cell r="Y58">
            <v>1275.0254572483175</v>
          </cell>
        </row>
      </sheetData>
      <sheetData sheetId="21" refreshError="1">
        <row r="10">
          <cell r="K10">
            <v>2483.1760070372811</v>
          </cell>
          <cell r="L10">
            <v>2358.1918395415778</v>
          </cell>
          <cell r="M10">
            <v>43644.14747808293</v>
          </cell>
          <cell r="N10">
            <v>228364.53263726018</v>
          </cell>
          <cell r="O10">
            <v>6787.8829817303831</v>
          </cell>
          <cell r="P10">
            <v>6584.246492278472</v>
          </cell>
          <cell r="Q10">
            <v>19453.800388351599</v>
          </cell>
          <cell r="R10">
            <v>11962577.681245849</v>
          </cell>
          <cell r="Y10">
            <v>19475.249366726366</v>
          </cell>
        </row>
        <row r="11">
          <cell r="K11">
            <v>2505.5245911006164</v>
          </cell>
          <cell r="L11">
            <v>2379.415566097452</v>
          </cell>
          <cell r="M11">
            <v>44036.944805385676</v>
          </cell>
          <cell r="N11">
            <v>228188.36447320768</v>
          </cell>
          <cell r="O11">
            <v>6926.5271165838731</v>
          </cell>
          <cell r="P11">
            <v>6718.7313030863561</v>
          </cell>
          <cell r="Q11">
            <v>19628.884591846825</v>
          </cell>
          <cell r="R11">
            <v>12070240.88037706</v>
          </cell>
          <cell r="Y11">
            <v>19647.247769604692</v>
          </cell>
        </row>
        <row r="12">
          <cell r="K12">
            <v>2528.0743124205228</v>
          </cell>
          <cell r="L12">
            <v>2400.8303061923289</v>
          </cell>
          <cell r="M12">
            <v>44433.277308634148</v>
          </cell>
          <cell r="N12">
            <v>228035.37242039369</v>
          </cell>
          <cell r="O12">
            <v>7065.8013811821929</v>
          </cell>
          <cell r="P12">
            <v>6853.8273397467274</v>
          </cell>
          <cell r="Q12">
            <v>19805.544553173448</v>
          </cell>
          <cell r="R12">
            <v>12178873.048300451</v>
          </cell>
          <cell r="Y12">
            <v>19824.072999531134</v>
          </cell>
        </row>
        <row r="13">
          <cell r="K13">
            <v>2550.826981232306</v>
          </cell>
          <cell r="L13">
            <v>2422.4377789480586</v>
          </cell>
          <cell r="M13">
            <v>44833.176804411836</v>
          </cell>
          <cell r="N13">
            <v>227894.67544997699</v>
          </cell>
          <cell r="O13">
            <v>7205.8474052287984</v>
          </cell>
          <cell r="P13">
            <v>6989.6719830719348</v>
          </cell>
          <cell r="Q13">
            <v>19983.794454151997</v>
          </cell>
          <cell r="R13">
            <v>12288482.905735156</v>
          </cell>
          <cell r="Y13">
            <v>20002.489656526905</v>
          </cell>
        </row>
        <row r="14">
          <cell r="K14">
            <v>2573.7844240633963</v>
          </cell>
          <cell r="L14">
            <v>2444.2397189585913</v>
          </cell>
          <cell r="M14">
            <v>45236.675395651539</v>
          </cell>
          <cell r="N14">
            <v>227777.68798738549</v>
          </cell>
          <cell r="O14">
            <v>7346.2821763464672</v>
          </cell>
          <cell r="P14">
            <v>7125.8937110560728</v>
          </cell>
          <cell r="Q14">
            <v>19800.532005639609</v>
          </cell>
          <cell r="R14">
            <v>12399079.25188677</v>
          </cell>
          <cell r="Y14">
            <v>20182.512063435643</v>
          </cell>
        </row>
        <row r="15">
          <cell r="K15">
            <v>2596.9484838799681</v>
          </cell>
          <cell r="L15">
            <v>2466.2378764292193</v>
          </cell>
          <cell r="M15">
            <v>45228.885476235577</v>
          </cell>
          <cell r="N15">
            <v>225762.24984906544</v>
          </cell>
          <cell r="O15">
            <v>7487.1147203709488</v>
          </cell>
          <cell r="P15">
            <v>7262.5012787598198</v>
          </cell>
          <cell r="Q15">
            <v>10587.326224876921</v>
          </cell>
          <cell r="R15">
            <v>12510670.965153748</v>
          </cell>
          <cell r="Y15">
            <v>20364.154672006574</v>
          </cell>
        </row>
        <row r="16">
          <cell r="K16">
            <v>2620.3210202348855</v>
          </cell>
          <cell r="L16">
            <v>2488.4340173170804</v>
          </cell>
          <cell r="M16">
            <v>45223.611413533632</v>
          </cell>
          <cell r="N16">
            <v>219045.93793829205</v>
          </cell>
          <cell r="O16">
            <v>7481.0372070283684</v>
          </cell>
          <cell r="P16">
            <v>7256.6060908175177</v>
          </cell>
          <cell r="Q16">
            <v>3915.1661913565727</v>
          </cell>
          <cell r="R16">
            <v>12623267.00384013</v>
          </cell>
          <cell r="Y16">
            <v>20515.574468780054</v>
          </cell>
        </row>
        <row r="17">
          <cell r="K17">
            <v>2643.9039094169984</v>
          </cell>
          <cell r="L17">
            <v>2510.8299234729329</v>
          </cell>
          <cell r="M17">
            <v>45220.856826300711</v>
          </cell>
          <cell r="N17">
            <v>212779.44223093434</v>
          </cell>
          <cell r="O17">
            <v>7473.1972483213885</v>
          </cell>
          <cell r="P17">
            <v>7249.0013308717471</v>
          </cell>
          <cell r="Q17">
            <v>3950.4026870787466</v>
          </cell>
          <cell r="R17">
            <v>12736876.406874692</v>
          </cell>
          <cell r="Y17">
            <v>20709.436937071965</v>
          </cell>
        </row>
        <row r="18">
          <cell r="K18">
            <v>2667.6990446017535</v>
          </cell>
          <cell r="L18">
            <v>2533.4273927841914</v>
          </cell>
          <cell r="M18">
            <v>45222.730506157066</v>
          </cell>
          <cell r="N18">
            <v>206969.60635846015</v>
          </cell>
          <cell r="O18">
            <v>7459.6839417122355</v>
          </cell>
          <cell r="P18">
            <v>7235.8934234608696</v>
          </cell>
          <cell r="Q18">
            <v>3094.966627233583</v>
          </cell>
          <cell r="R18">
            <v>12851508.294536561</v>
          </cell>
          <cell r="Y18">
            <v>20896.860681807913</v>
          </cell>
        </row>
        <row r="19">
          <cell r="K19">
            <v>2691.7083360031675</v>
          </cell>
          <cell r="L19">
            <v>2556.2282393192472</v>
          </cell>
          <cell r="M19">
            <v>45229.287323626486</v>
          </cell>
          <cell r="N19">
            <v>201613.68526912699</v>
          </cell>
          <cell r="O19">
            <v>7441.2344554381798</v>
          </cell>
          <cell r="P19">
            <v>7217.9974217750341</v>
          </cell>
          <cell r="Q19">
            <v>2479.5651797375926</v>
          </cell>
          <cell r="R19">
            <v>12967171.869187389</v>
          </cell>
          <cell r="Y19">
            <v>21087.492292236082</v>
          </cell>
        </row>
        <row r="20">
          <cell r="K20">
            <v>2715.9337110271977</v>
          </cell>
          <cell r="L20">
            <v>2579.2342934731223</v>
          </cell>
          <cell r="M20">
            <v>45238.517746820529</v>
          </cell>
          <cell r="N20">
            <v>196704.56708961137</v>
          </cell>
          <cell r="O20">
            <v>7417.4738627344559</v>
          </cell>
          <cell r="P20">
            <v>7194.9496468524212</v>
          </cell>
          <cell r="Q20">
            <v>1626.0608967634312</v>
          </cell>
          <cell r="R20">
            <v>13083876.416010072</v>
          </cell>
          <cell r="Y20">
            <v>21276.509636874915</v>
          </cell>
        </row>
        <row r="21">
          <cell r="K21">
            <v>2740.377114426441</v>
          </cell>
          <cell r="L21">
            <v>2602.4474021143792</v>
          </cell>
          <cell r="M21">
            <v>45252.52484815941</v>
          </cell>
          <cell r="N21">
            <v>192255.29010564578</v>
          </cell>
          <cell r="O21">
            <v>7360.7344244952692</v>
          </cell>
          <cell r="P21">
            <v>7139.912391760412</v>
          </cell>
          <cell r="Q21">
            <v>1009.4791927502683</v>
          </cell>
          <cell r="R21">
            <v>13201631.303754164</v>
          </cell>
          <cell r="Y21">
            <v>21079.712137677725</v>
          </cell>
        </row>
        <row r="22">
          <cell r="K22">
            <v>2699.4046667179241</v>
          </cell>
          <cell r="L22">
            <v>2563.5371953636509</v>
          </cell>
          <cell r="M22">
            <v>45271.36367825426</v>
          </cell>
          <cell r="N22">
            <v>181801.00004125317</v>
          </cell>
          <cell r="O22">
            <v>6516.1205217242514</v>
          </cell>
          <cell r="P22">
            <v>6320.6369060725237</v>
          </cell>
          <cell r="Q22">
            <v>1082.2542253384975</v>
          </cell>
          <cell r="R22">
            <v>13320445.985487949</v>
          </cell>
          <cell r="Y22">
            <v>11269.480406285249</v>
          </cell>
        </row>
        <row r="23">
          <cell r="K23">
            <v>2658.4896012750737</v>
          </cell>
          <cell r="L23">
            <v>2524.6814826923783</v>
          </cell>
          <cell r="M23">
            <v>45295.089423799494</v>
          </cell>
          <cell r="N23">
            <v>175014.95056852701</v>
          </cell>
          <cell r="O23">
            <v>6063.2639657266536</v>
          </cell>
          <cell r="P23">
            <v>5881.3660467548543</v>
          </cell>
          <cell r="Q23">
            <v>1124.1259770933043</v>
          </cell>
          <cell r="R23">
            <v>13440329.999357339</v>
          </cell>
          <cell r="Y23">
            <v>4166.7154148583668</v>
          </cell>
        </row>
        <row r="24">
          <cell r="K24">
            <v>2617.6287686426022</v>
          </cell>
          <cell r="L24">
            <v>2485.8772731648646</v>
          </cell>
          <cell r="M24">
            <v>45323.716944997337</v>
          </cell>
          <cell r="N24">
            <v>168245.11184234085</v>
          </cell>
          <cell r="O24">
            <v>6081.0313297839302</v>
          </cell>
          <cell r="P24">
            <v>5898.6003898904128</v>
          </cell>
          <cell r="Q24">
            <v>1134.2431108871558</v>
          </cell>
          <cell r="R24">
            <v>13561292.969351552</v>
          </cell>
          <cell r="Y24">
            <v>4203.7715067820454</v>
          </cell>
        </row>
        <row r="25">
          <cell r="K25">
            <v>2529.1909453572594</v>
          </cell>
          <cell r="L25">
            <v>2401.8907363316807</v>
          </cell>
          <cell r="M25">
            <v>45357.337993436478</v>
          </cell>
          <cell r="N25">
            <v>161533.88253925624</v>
          </cell>
          <cell r="O25">
            <v>5917.7491506157367</v>
          </cell>
          <cell r="P25">
            <v>5740.2166760972641</v>
          </cell>
          <cell r="Q25">
            <v>1144.4512989171203</v>
          </cell>
          <cell r="R25">
            <v>13683344.606075715</v>
          </cell>
          <cell r="Y25">
            <v>3295.2937459693621</v>
          </cell>
        </row>
        <row r="26">
          <cell r="K26">
            <v>2441.0231367572933</v>
          </cell>
          <cell r="L26">
            <v>2318.1606237011333</v>
          </cell>
          <cell r="M26">
            <v>45395.967745164962</v>
          </cell>
          <cell r="N26">
            <v>154872.0506703626</v>
          </cell>
          <cell r="O26">
            <v>5769.4186413607476</v>
          </cell>
          <cell r="P26">
            <v>5596.3360821199258</v>
          </cell>
          <cell r="Q26">
            <v>1146.4996495074581</v>
          </cell>
          <cell r="R26">
            <v>13806494.707530394</v>
          </cell>
          <cell r="Y26">
            <v>2640.05936538376</v>
          </cell>
        </row>
        <row r="27">
          <cell r="K27">
            <v>2352.803182175981</v>
          </cell>
          <cell r="L27">
            <v>2234.3809897207798</v>
          </cell>
          <cell r="M27">
            <v>45439.657573650649</v>
          </cell>
          <cell r="N27">
            <v>148246.53330481501</v>
          </cell>
          <cell r="O27">
            <v>5606.942584175742</v>
          </cell>
          <cell r="P27">
            <v>5438.7343066504691</v>
          </cell>
          <cell r="Q27">
            <v>1156.8181464513118</v>
          </cell>
          <cell r="R27">
            <v>13930753.159898166</v>
          </cell>
          <cell r="Y27">
            <v>1731.3105275997025</v>
          </cell>
        </row>
        <row r="28">
          <cell r="K28">
            <v>2265.0884546976322</v>
          </cell>
          <cell r="L28">
            <v>2151.0811535590046</v>
          </cell>
          <cell r="M28">
            <v>45490.466886082992</v>
          </cell>
          <cell r="N28">
            <v>141691.37062948835</v>
          </cell>
          <cell r="O28">
            <v>5457.4795367483748</v>
          </cell>
          <cell r="P28">
            <v>5293.755150645924</v>
          </cell>
          <cell r="Q28">
            <v>1167.2295099472713</v>
          </cell>
          <cell r="R28">
            <v>14056129.938337255</v>
          </cell>
          <cell r="Y28">
            <v>1073.0559667244211</v>
          </cell>
        </row>
        <row r="29">
          <cell r="K29">
            <v>2177.8940943919838</v>
          </cell>
          <cell r="L29">
            <v>2068.2754932497473</v>
          </cell>
          <cell r="M29">
            <v>45546.451429360983</v>
          </cell>
          <cell r="N29">
            <v>135214.83260222193</v>
          </cell>
          <cell r="O29">
            <v>5340.1247064812678</v>
          </cell>
          <cell r="P29">
            <v>5179.9209652868303</v>
          </cell>
          <cell r="Q29">
            <v>1177.734575507918</v>
          </cell>
          <cell r="R29">
            <v>14182635.107782288</v>
          </cell>
          <cell r="Y29">
            <v>1154.3510342793236</v>
          </cell>
        </row>
        <row r="30">
          <cell r="K30">
            <v>2090.9666671726027</v>
          </cell>
          <cell r="L30">
            <v>1985.7233306482458</v>
          </cell>
          <cell r="M30">
            <v>45609.626386343312</v>
          </cell>
          <cell r="N30">
            <v>128846.12194630383</v>
          </cell>
          <cell r="O30">
            <v>5214.2108404876853</v>
          </cell>
          <cell r="P30">
            <v>5057.7845152730551</v>
          </cell>
          <cell r="Q30">
            <v>1188.3341866770738</v>
          </cell>
          <cell r="R30">
            <v>14310278.823752325</v>
          </cell>
          <cell r="Y30">
            <v>1192.9534514872776</v>
          </cell>
        </row>
        <row r="31">
          <cell r="K31">
            <v>2004.5467129118128</v>
          </cell>
          <cell r="L31">
            <v>1903.6530986816838</v>
          </cell>
          <cell r="M31">
            <v>45680.049089390348</v>
          </cell>
          <cell r="N31">
            <v>122834.30362841909</v>
          </cell>
          <cell r="O31">
            <v>5072.3927291620412</v>
          </cell>
          <cell r="P31">
            <v>4920.22094728718</v>
          </cell>
          <cell r="Q31">
            <v>1199.0291943571383</v>
          </cell>
          <cell r="R31">
            <v>14439071.333166094</v>
          </cell>
          <cell r="Y31">
            <v>1203.7708051896113</v>
          </cell>
        </row>
        <row r="32">
          <cell r="K32">
            <v>1918.627575338028</v>
          </cell>
          <cell r="L32">
            <v>1822.0584761044902</v>
          </cell>
          <cell r="M32">
            <v>45759.776881051759</v>
          </cell>
          <cell r="N32">
            <v>117173.71501200562</v>
          </cell>
          <cell r="O32">
            <v>4916.2120137565234</v>
          </cell>
          <cell r="P32">
            <v>4768.7256533438276</v>
          </cell>
          <cell r="Q32">
            <v>1209.8204571064055</v>
          </cell>
          <cell r="R32">
            <v>14569022.975164587</v>
          </cell>
          <cell r="Y32">
            <v>1214.4573070725758</v>
          </cell>
        </row>
        <row r="33">
          <cell r="K33">
            <v>1833.1809872665817</v>
          </cell>
          <cell r="L33">
            <v>1740.9126184867825</v>
          </cell>
          <cell r="M33">
            <v>45846.718568741126</v>
          </cell>
          <cell r="N33">
            <v>111623.50135508348</v>
          </cell>
          <cell r="O33">
            <v>4754.2524342709203</v>
          </cell>
          <cell r="P33">
            <v>4611.6248612427917</v>
          </cell>
          <cell r="Q33">
            <v>1220.7088412205628</v>
          </cell>
          <cell r="R33">
            <v>14700144.18194107</v>
          </cell>
          <cell r="Y33">
            <v>1224.8322837715912</v>
          </cell>
        </row>
        <row r="34">
          <cell r="K34">
            <v>1747.9301725867012</v>
          </cell>
          <cell r="L34">
            <v>1659.9526805191847</v>
          </cell>
          <cell r="M34">
            <v>45943.904906346557</v>
          </cell>
          <cell r="N34">
            <v>106143.89031515628</v>
          </cell>
          <cell r="O34">
            <v>4586.7727908617017</v>
          </cell>
          <cell r="P34">
            <v>4449.169607135851</v>
          </cell>
          <cell r="Q34">
            <v>1231.6952207917382</v>
          </cell>
          <cell r="R34">
            <v>14832445.479578536</v>
          </cell>
          <cell r="Y34">
            <v>1235.3289081292542</v>
          </cell>
        </row>
        <row r="35">
          <cell r="K35">
            <v>1663.1801557443382</v>
          </cell>
          <cell r="L35">
            <v>1579.4683340402073</v>
          </cell>
          <cell r="M35">
            <v>46051.333527721923</v>
          </cell>
          <cell r="N35">
            <v>100756.74679739946</v>
          </cell>
          <cell r="O35">
            <v>4414.5656908013461</v>
          </cell>
          <cell r="P35">
            <v>4282.1287200773058</v>
          </cell>
          <cell r="Q35">
            <v>1242.7804777789936</v>
          </cell>
          <cell r="R35">
            <v>14965937.488894742</v>
          </cell>
          <cell r="Y35">
            <v>1246.0887324424677</v>
          </cell>
        </row>
        <row r="36">
          <cell r="K36">
            <v>1578.8457070466768</v>
          </cell>
          <cell r="L36">
            <v>1499.3786391706333</v>
          </cell>
          <cell r="M36">
            <v>46172.03569945995</v>
          </cell>
          <cell r="N36">
            <v>95447.46088544972</v>
          </cell>
          <cell r="O36">
            <v>4237.8484412927173</v>
          </cell>
          <cell r="P36">
            <v>4110.712988053936</v>
          </cell>
          <cell r="Q36">
            <v>1253.9655020791995</v>
          </cell>
          <cell r="R36">
            <v>15100630.926294792</v>
          </cell>
          <cell r="Y36">
            <v>1256.7624934597088</v>
          </cell>
        </row>
        <row r="37">
          <cell r="K37">
            <v>1495.2772604359825</v>
          </cell>
          <cell r="L37">
            <v>1420.0163916770964</v>
          </cell>
          <cell r="M37">
            <v>46312.294132586147</v>
          </cell>
          <cell r="N37">
            <v>90237.962026891822</v>
          </cell>
          <cell r="O37">
            <v>4057.9554582975179</v>
          </cell>
          <cell r="P37">
            <v>3936.2167945485921</v>
          </cell>
          <cell r="Q37">
            <v>1265.2511915981147</v>
          </cell>
          <cell r="R37">
            <v>15236536.604631446</v>
          </cell>
          <cell r="Y37">
            <v>1267.5143244084893</v>
          </cell>
        </row>
        <row r="38">
          <cell r="K38">
            <v>1412.7234198838651</v>
          </cell>
          <cell r="L38">
            <v>1341.6176827007268</v>
          </cell>
          <cell r="M38">
            <v>46527.027877808498</v>
          </cell>
          <cell r="N38">
            <v>85196.465500999606</v>
          </cell>
          <cell r="O38">
            <v>3875.4536011774685</v>
          </cell>
          <cell r="P38">
            <v>3759.1899931421444</v>
          </cell>
          <cell r="Q38">
            <v>1276.6384523225629</v>
          </cell>
          <cell r="R38">
            <v>15373665.434073126</v>
          </cell>
          <cell r="Y38">
            <v>1278.7409339602452</v>
          </cell>
        </row>
        <row r="39">
          <cell r="K39">
            <v>1331.276824711887</v>
          </cell>
          <cell r="L39">
            <v>1264.2704888052112</v>
          </cell>
          <cell r="M39">
            <v>46814.722637627041</v>
          </cell>
          <cell r="N39">
            <v>80344.5035418146</v>
          </cell>
          <cell r="O39">
            <v>3690.5296209720955</v>
          </cell>
          <cell r="P39">
            <v>3579.8137323429328</v>
          </cell>
          <cell r="Q39">
            <v>1288.1281983935985</v>
          </cell>
          <cell r="R39">
            <v>15512028.422979785</v>
          </cell>
          <cell r="Y39">
            <v>1289.8842392968816</v>
          </cell>
        </row>
        <row r="40">
          <cell r="K40">
            <v>1250.8775426557449</v>
          </cell>
          <cell r="L40">
            <v>1187.9178942599667</v>
          </cell>
          <cell r="M40">
            <v>47123.336611423678</v>
          </cell>
          <cell r="N40">
            <v>75597.036956216296</v>
          </cell>
          <cell r="O40">
            <v>3503.6024080496436</v>
          </cell>
          <cell r="P40">
            <v>3398.4943358081541</v>
          </cell>
          <cell r="Q40">
            <v>1299.7213521791973</v>
          </cell>
          <cell r="R40">
            <v>15651636.678786602</v>
          </cell>
          <cell r="Y40">
            <v>1301.3369139523766</v>
          </cell>
        </row>
        <row r="41">
          <cell r="K41">
            <v>1172.1655310306348</v>
          </cell>
          <cell r="L41">
            <v>1113.167645803072</v>
          </cell>
          <cell r="M41">
            <v>47446.910590163468</v>
          </cell>
          <cell r="N41">
            <v>71001.841851766338</v>
          </cell>
          <cell r="O41">
            <v>3316.2209958022445</v>
          </cell>
          <cell r="P41">
            <v>3216.7343659281769</v>
          </cell>
          <cell r="Q41">
            <v>1311.4188443489409</v>
          </cell>
          <cell r="R41">
            <v>15792501.408895677</v>
          </cell>
          <cell r="Y41">
            <v>1312.6866775338808</v>
          </cell>
        </row>
        <row r="42">
          <cell r="K42">
            <v>1095.3969059550561</v>
          </cell>
          <cell r="L42">
            <v>1040.262968618287</v>
          </cell>
          <cell r="M42">
            <v>47783.565072517042</v>
          </cell>
          <cell r="N42">
            <v>66567.431923510507</v>
          </cell>
          <cell r="O42">
            <v>3129.0827953465778</v>
          </cell>
          <cell r="P42">
            <v>3035.2103114861807</v>
          </cell>
          <cell r="Q42">
            <v>1323.2216139482141</v>
          </cell>
          <cell r="R42">
            <v>15934633.921575738</v>
          </cell>
          <cell r="Y42">
            <v>1324.1350658957354</v>
          </cell>
        </row>
        <row r="43">
          <cell r="K43">
            <v>1020.6702430115877</v>
          </cell>
          <cell r="L43">
            <v>969.29747674414784</v>
          </cell>
          <cell r="M43">
            <v>48133.391358614666</v>
          </cell>
          <cell r="N43">
            <v>62317.347229650419</v>
          </cell>
          <cell r="O43">
            <v>2942.452467659884</v>
          </cell>
          <cell r="P43">
            <v>2854.1788936300873</v>
          </cell>
          <cell r="Q43">
            <v>1335.1306084738815</v>
          </cell>
          <cell r="R43">
            <v>16078045.626869917</v>
          </cell>
          <cell r="Y43">
            <v>1335.6829360675345</v>
          </cell>
        </row>
        <row r="44">
          <cell r="K44">
            <v>949.44299835630284</v>
          </cell>
          <cell r="L44">
            <v>901.65526909430469</v>
          </cell>
          <cell r="M44">
            <v>48492.488709237266</v>
          </cell>
          <cell r="N44">
            <v>58343.818772994804</v>
          </cell>
          <cell r="O44">
            <v>2760.0470372746399</v>
          </cell>
          <cell r="P44">
            <v>2677.2456261564007</v>
          </cell>
          <cell r="Q44">
            <v>1347.1467839502818</v>
          </cell>
          <cell r="R44">
            <v>16222748.037511745</v>
          </cell>
          <cell r="Y44">
            <v>1347.3311525684926</v>
          </cell>
        </row>
        <row r="45">
          <cell r="K45">
            <v>890.38980494115276</v>
          </cell>
          <cell r="L45">
            <v>845.57436366681168</v>
          </cell>
          <cell r="M45">
            <v>48862.899366546495</v>
          </cell>
          <cell r="N45">
            <v>55501.580177061987</v>
          </cell>
          <cell r="O45">
            <v>2598.4443062277669</v>
          </cell>
          <cell r="P45">
            <v>2520.490977040934</v>
          </cell>
          <cell r="Q45">
            <v>1359.2711050059713</v>
          </cell>
          <cell r="R45">
            <v>16368752.769849349</v>
          </cell>
          <cell r="Y45">
            <v>1359.0805874736402</v>
          </cell>
        </row>
        <row r="46">
          <cell r="K46">
            <v>843.51414493775155</v>
          </cell>
          <cell r="L46">
            <v>801.0580673672855</v>
          </cell>
          <cell r="M46">
            <v>49242.729067909393</v>
          </cell>
          <cell r="N46">
            <v>53764.956232829078</v>
          </cell>
          <cell r="O46">
            <v>2459.4306116067464</v>
          </cell>
          <cell r="P46">
            <v>2385.6476932585442</v>
          </cell>
          <cell r="Q46">
            <v>1371.5045449511629</v>
          </cell>
          <cell r="R46">
            <v>16516071.544777993</v>
          </cell>
          <cell r="Y46">
            <v>1370.9321204806181</v>
          </cell>
        </row>
        <row r="47">
          <cell r="K47">
            <v>801.27499125945769</v>
          </cell>
          <cell r="L47">
            <v>760.94491097764273</v>
          </cell>
          <cell r="M47">
            <v>49632.046426856403</v>
          </cell>
          <cell r="N47">
            <v>52322.901392735032</v>
          </cell>
          <cell r="O47">
            <v>2330.3285743334659</v>
          </cell>
          <cell r="P47">
            <v>2260.4187171034619</v>
          </cell>
          <cell r="Q47">
            <v>1383.848085855863</v>
          </cell>
          <cell r="R47">
            <v>16664716.188680995</v>
          </cell>
          <cell r="Y47">
            <v>1382.8866389770665</v>
          </cell>
        </row>
        <row r="48">
          <cell r="K48">
            <v>769.07231751634117</v>
          </cell>
          <cell r="L48">
            <v>730.36307456442648</v>
          </cell>
          <cell r="M48">
            <v>50028.912213054311</v>
          </cell>
          <cell r="N48">
            <v>51080.838534740498</v>
          </cell>
          <cell r="O48">
            <v>2234.0584186002079</v>
          </cell>
          <cell r="P48">
            <v>2167.0366660422019</v>
          </cell>
          <cell r="Q48">
            <v>1396.302718628707</v>
          </cell>
          <cell r="R48">
            <v>16814698.634379119</v>
          </cell>
          <cell r="Y48">
            <v>1394.9450381086178</v>
          </cell>
        </row>
        <row r="49">
          <cell r="K49">
            <v>746.41697498698318</v>
          </cell>
          <cell r="L49">
            <v>708.8480294273345</v>
          </cell>
          <cell r="M49">
            <v>50435.387583270305</v>
          </cell>
          <cell r="N49">
            <v>50010.725052718401</v>
          </cell>
          <cell r="O49">
            <v>2171.0458447629471</v>
          </cell>
          <cell r="P49">
            <v>2105.9144694200586</v>
          </cell>
          <cell r="Q49">
            <v>1408.8694430963644</v>
          </cell>
          <cell r="R49">
            <v>16966030.922088526</v>
          </cell>
          <cell r="Y49">
            <v>1407.4995434515945</v>
          </cell>
        </row>
        <row r="50">
          <cell r="K50">
            <v>727.28657648046419</v>
          </cell>
          <cell r="L50">
            <v>690.68050947812355</v>
          </cell>
          <cell r="M50">
            <v>50849.537901478092</v>
          </cell>
          <cell r="N50">
            <v>49102.465822246348</v>
          </cell>
          <cell r="O50">
            <v>2118.3480395693568</v>
          </cell>
          <cell r="P50">
            <v>2054.7975983822762</v>
          </cell>
          <cell r="Q50">
            <v>1421.5492680842319</v>
          </cell>
          <cell r="R50">
            <v>17118725.200387321</v>
          </cell>
          <cell r="Y50">
            <v>1420.1670393426591</v>
          </cell>
        </row>
        <row r="51">
          <cell r="K51">
            <v>710.3639915450924</v>
          </cell>
          <cell r="L51">
            <v>674.60967858033473</v>
          </cell>
          <cell r="M51">
            <v>51271.418911529487</v>
          </cell>
          <cell r="N51">
            <v>48303.374103435213</v>
          </cell>
          <cell r="O51">
            <v>2071.7953185235633</v>
          </cell>
          <cell r="P51">
            <v>2009.6414589678564</v>
          </cell>
          <cell r="Q51">
            <v>1434.3432114969894</v>
          </cell>
          <cell r="R51">
            <v>17272793.727190804</v>
          </cell>
          <cell r="Y51">
            <v>1432.9485426967426</v>
          </cell>
        </row>
        <row r="52">
          <cell r="K52">
            <v>695.74753514006102</v>
          </cell>
          <cell r="L52">
            <v>660.72890326691459</v>
          </cell>
          <cell r="M52">
            <v>51701.086585447905</v>
          </cell>
          <cell r="N52">
            <v>47645.393077663481</v>
          </cell>
          <cell r="O52">
            <v>2031.1230093516006</v>
          </cell>
          <cell r="P52">
            <v>1970.1893190710525</v>
          </cell>
          <cell r="Q52">
            <v>1447.2523004004624</v>
          </cell>
          <cell r="R52">
            <v>17428248.870735522</v>
          </cell>
          <cell r="Y52">
            <v>1445.8450795810131</v>
          </cell>
        </row>
        <row r="53">
          <cell r="K53">
            <v>683.142845944079</v>
          </cell>
          <cell r="L53">
            <v>648.75863812353191</v>
          </cell>
          <cell r="M53">
            <v>52138.636445854994</v>
          </cell>
          <cell r="N53">
            <v>47089.686392605188</v>
          </cell>
          <cell r="O53">
            <v>1996.1238382596498</v>
          </cell>
          <cell r="P53">
            <v>1936.2401231118602</v>
          </cell>
          <cell r="Q53">
            <v>1460.2775711040665</v>
          </cell>
          <cell r="R53">
            <v>17585103.110572144</v>
          </cell>
          <cell r="Y53">
            <v>1458.8576852972424</v>
          </cell>
        </row>
        <row r="54">
          <cell r="K54">
            <v>672.08657930606955</v>
          </cell>
          <cell r="L54">
            <v>638.25885973985714</v>
          </cell>
          <cell r="M54">
            <v>52584.089673245719</v>
          </cell>
          <cell r="N54">
            <v>46645.270829146699</v>
          </cell>
          <cell r="O54">
            <v>1964.6784791427622</v>
          </cell>
          <cell r="P54">
            <v>1905.7381247684793</v>
          </cell>
          <cell r="Q54">
            <v>1473.4200692440036</v>
          </cell>
          <cell r="R54">
            <v>17743369.038567286</v>
          </cell>
          <cell r="Y54">
            <v>1471.9874044649177</v>
          </cell>
        </row>
        <row r="55">
          <cell r="K55">
            <v>662.50271574971066</v>
          </cell>
          <cell r="L55">
            <v>629.15737488101672</v>
          </cell>
          <cell r="M55">
            <v>53037.502991349887</v>
          </cell>
          <cell r="N55">
            <v>46263.584896981993</v>
          </cell>
          <cell r="O55">
            <v>1937.7603896366668</v>
          </cell>
          <cell r="P55">
            <v>1879.6275779475668</v>
          </cell>
          <cell r="Q55">
            <v>1486.6808498671992</v>
          </cell>
          <cell r="R55">
            <v>17903059.359914396</v>
          </cell>
          <cell r="Y55">
            <v>1485.2352911051016</v>
          </cell>
        </row>
        <row r="56">
          <cell r="K56">
            <v>654.49421205904173</v>
          </cell>
          <cell r="L56">
            <v>621.55195827069497</v>
          </cell>
          <cell r="M56">
            <v>53498.972764069447</v>
          </cell>
          <cell r="N56">
            <v>45976.765172603344</v>
          </cell>
          <cell r="O56">
            <v>1915.120717383845</v>
          </cell>
          <cell r="P56">
            <v>1857.6670958623295</v>
          </cell>
          <cell r="Q56">
            <v>1500.0609775160037</v>
          </cell>
          <cell r="R56">
            <v>18064186.894153621</v>
          </cell>
          <cell r="Y56">
            <v>1498.6024087250476</v>
          </cell>
        </row>
        <row r="57">
          <cell r="K57">
            <v>647.74387937142865</v>
          </cell>
          <cell r="L57">
            <v>615.14138591778601</v>
          </cell>
          <cell r="M57">
            <v>53966.531012179534</v>
          </cell>
          <cell r="N57">
            <v>45751.520041659009</v>
          </cell>
          <cell r="O57">
            <v>1896.1525202834782</v>
          </cell>
          <cell r="P57">
            <v>1839.2679446749739</v>
          </cell>
          <cell r="Q57">
            <v>1513.5615263136476</v>
          </cell>
          <cell r="R57">
            <v>18226764.576200999</v>
          </cell>
          <cell r="Y57">
            <v>1512.0898304035727</v>
          </cell>
        </row>
        <row r="58">
          <cell r="K58">
            <v>642.04616781418963</v>
          </cell>
          <cell r="L58">
            <v>609.73045376466257</v>
          </cell>
          <cell r="M58">
            <v>54442.287927193545</v>
          </cell>
          <cell r="N58">
            <v>45591.493163303421</v>
          </cell>
          <cell r="O58">
            <v>1880.0282344515992</v>
          </cell>
          <cell r="P58">
            <v>1823.6273874180513</v>
          </cell>
          <cell r="Q58">
            <v>1527.1835800504703</v>
          </cell>
          <cell r="R58">
            <v>18390805.457386807</v>
          </cell>
          <cell r="Y58">
            <v>1525.6986388772045</v>
          </cell>
        </row>
      </sheetData>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oroniades, Jim" refreshedDate="43935.657881134262" createdVersion="6" refreshedVersion="6" minRefreshableVersion="3" recordCount="94" xr:uid="{2910319E-4E50-4318-9256-DACAFC96EEB9}">
  <cacheSource type="worksheet">
    <worksheetSource ref="D6:BA100" sheet="NEI 2020 CTY SCC"/>
  </cacheSource>
  <cacheFields count="34">
    <cacheField name="scc" numFmtId="0">
      <sharedItems containsSemiMixedTypes="0" containsString="0" containsNumber="1" containsInteger="1" minValue="2280002101" maxValue="2280002204" count="8">
        <n v="2280002101"/>
        <n v="2280002102"/>
        <n v="2280002104"/>
        <n v="2280002201"/>
        <n v="2280002202"/>
        <n v="2280002203"/>
        <n v="2280002204"/>
        <n v="2280002103"/>
      </sharedItems>
    </cacheField>
    <cacheField name="Equip" numFmtId="0">
      <sharedItems/>
    </cacheField>
    <cacheField name="ment Description1" numFmtId="0">
      <sharedItems/>
    </cacheField>
    <cacheField name="ment Description2" numFmtId="0">
      <sharedItems/>
    </cacheField>
    <cacheField name="ment Description3" numFmtId="0">
      <sharedItems/>
    </cacheField>
    <cacheField name="ment Description4" numFmtId="0">
      <sharedItems/>
    </cacheField>
    <cacheField name="ment Description5" numFmtId="0">
      <sharedItems/>
    </cacheField>
    <cacheField name="Category" numFmtId="0">
      <sharedItems/>
    </cacheField>
    <cacheField name="reporting period" numFmtId="0">
      <sharedItems/>
    </cacheField>
    <cacheField name="emissions operating type" numFmtId="0">
      <sharedItems/>
    </cacheField>
    <cacheField name="CO_TPY" numFmtId="4">
      <sharedItems containsSemiMixedTypes="0" containsString="0" containsNumber="1" minValue="4.5297489999999999E-6" maxValue="193.76179999999999"/>
    </cacheField>
    <cacheField name="CO2_TPY" numFmtId="4">
      <sharedItems containsSemiMixedTypes="0" containsString="0" containsNumber="1" minValue="1.908575E-3" maxValue="84118.44"/>
    </cacheField>
    <cacheField name="NH3_TPY" numFmtId="4">
      <sharedItems containsSemiMixedTypes="0" containsString="0" containsNumber="1" minValue="5.8788379999999999E-8" maxValue="0.58792029999999995"/>
    </cacheField>
    <cacheField name="NOX_TPY" numFmtId="4">
      <sharedItems containsSemiMixedTypes="0" containsString="0" containsNumber="1" minValue="8.4329450000000003E-5" maxValue="1236.1369999999999"/>
    </cacheField>
    <cacheField name="PM10-PRI_TPY" numFmtId="4">
      <sharedItems containsSemiMixedTypes="0" containsString="0" containsNumber="1" minValue="3.1489250000000001E-6" maxValue="31.501560000000001"/>
    </cacheField>
    <cacheField name="PM2.5-PRI_TPY" numFmtId="4">
      <sharedItems containsSemiMixedTypes="0" containsString="0" containsNumber="1" minValue="3.0544579999999998E-6" maxValue="30.546469999999999"/>
    </cacheField>
    <cacheField name="SO2_TPY" numFmtId="4">
      <sharedItems containsSemiMixedTypes="0" containsString="0" containsNumber="1" minValue="1.7545670000000001E-8" maxValue="30.263916349999999"/>
    </cacheField>
    <cacheField name="VOC_TPY" numFmtId="4">
      <sharedItems containsSemiMixedTypes="0" containsString="0" containsNumber="1" minValue="6.4699999999999999E-6" maxValue="49.751399999999997"/>
    </cacheField>
    <cacheField name="CO_GF" numFmtId="0">
      <sharedItems containsSemiMixedTypes="0" containsString="0" containsNumber="1" minValue="0.99441820528920177" maxValue="1.1142282901423042"/>
    </cacheField>
    <cacheField name="CO2_GF" numFmtId="0">
      <sharedItems containsSemiMixedTypes="0" containsString="0" containsNumber="1" minValue="1" maxValue="1.1142282561841881"/>
    </cacheField>
    <cacheField name="NH3_GF" numFmtId="0">
      <sharedItems containsSemiMixedTypes="0" containsString="0" containsNumber="1" minValue="1" maxValue="1.1142282561841881"/>
    </cacheField>
    <cacheField name="NOX_GF" numFmtId="0">
      <sharedItems containsSemiMixedTypes="0" containsString="0" containsNumber="1" minValue="0.86894289552850745" maxValue="0.97382781870213742"/>
    </cacheField>
    <cacheField name="PM10-PRI_GF" numFmtId="0">
      <sharedItems containsSemiMixedTypes="0" containsString="0" containsNumber="1" minValue="0.8736042875292418" maxValue="1.1142282902172564"/>
    </cacheField>
    <cacheField name="PM2.5-PRI_GF" numFmtId="0">
      <sharedItems containsSemiMixedTypes="0" containsString="0" containsNumber="1" minValue="0.87360428761116571" maxValue="1.1142282966527544"/>
    </cacheField>
    <cacheField name="SO2_GF" numFmtId="0">
      <sharedItems containsSemiMixedTypes="0" containsString="0" containsNumber="1" minValue="0.69135024412716917" maxValue="1.1142282902500085"/>
    </cacheField>
    <cacheField name="VOC_GF" numFmtId="0">
      <sharedItems containsSemiMixedTypes="0" containsString="0" containsNumber="1" minValue="0.85863874349508207" maxValue="1.1142282901464029"/>
    </cacheField>
    <cacheField name="CO_TPY2" numFmtId="0">
      <sharedItems containsSemiMixedTypes="0" containsString="0" containsNumber="1" minValue="4.5044648709905564E-6" maxValue="192.68026140960524"/>
    </cacheField>
    <cacheField name="CO2_TPY2" numFmtId="0">
      <sharedItems containsSemiMixedTypes="0" containsString="0" containsNumber="1" minValue="1.908575E-3" maxValue="84118.44"/>
    </cacheField>
    <cacheField name="NH3_TPY2" numFmtId="0">
      <sharedItems containsSemiMixedTypes="0" containsString="0" containsNumber="1" minValue="5.8788379999999999E-8" maxValue="0.58792029999999995"/>
    </cacheField>
    <cacheField name="NOX_TPY2" numFmtId="0">
      <sharedItems containsSemiMixedTypes="0" containsString="0" containsNumber="1" minValue="7.3277476461326498E-5" maxValue="1074.1324640499226"/>
    </cacheField>
    <cacheField name="PM10-PRI_TPY2" numFmtId="0">
      <sharedItems containsSemiMixedTypes="0" containsString="0" containsNumber="1" minValue="2.7509143811080176E-6" maxValue="27.519897879859663"/>
    </cacheField>
    <cacheField name="PM25-PRI_TPY" numFmtId="0">
      <sharedItems containsSemiMixedTypes="0" containsString="0" containsNumber="1" minValue="2.6683876051282259E-6" maxValue="26.685527163385846"/>
    </cacheField>
    <cacheField name="SO2_TPY2" numFmtId="0">
      <sharedItems containsSemiMixedTypes="0" containsString="0" containsNumber="1" minValue="1.2130203237874749E-8" maxValue="33.720911770929774"/>
    </cacheField>
    <cacheField name="VOC_TPY2" numFmtId="0">
      <sharedItems containsSemiMixedTypes="0" containsString="0" containsNumber="1" minValue="5.5553926704131811E-6" maxValue="55.434417354389744"/>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4">
  <r>
    <x v="0"/>
    <s v="Nonpoint"/>
    <s v="Mobile Sources"/>
    <s v="Marine Vessels, Commercial"/>
    <s v="Diesel"/>
    <s v="Port emissions"/>
    <s v="Main"/>
    <s v="C2"/>
    <s v="A"/>
    <s v="R"/>
    <n v="0.11530706"/>
    <n v="48.582560000000001"/>
    <n v="2.2788479E-3"/>
    <n v="3.1083354999999999"/>
    <n v="0.12205837"/>
    <n v="0.11840172"/>
    <n v="4.4909000000000003E-4"/>
    <n v="0.40045979999999998"/>
    <n v="0.99441820528920177"/>
    <n v="1"/>
    <n v="1"/>
    <n v="0.86894289552850745"/>
    <n v="0.8736042875292418"/>
    <n v="0.87360428761116571"/>
    <n v="0.69135024412716917"/>
    <n v="0.85863874349508207"/>
    <n v="0.11466343966237431"/>
    <n v="48.582560000000001"/>
    <n v="2.2788479E-3"/>
    <n v="2.7009660496440508"/>
    <n v="0.10663071536083057"/>
    <n v="0.10343625025253671"/>
    <n v="3.1047848113507042E-4"/>
    <n v="0.34385029949229184"/>
  </r>
  <r>
    <x v="1"/>
    <s v="Nonpoint"/>
    <s v="Mobile Sources"/>
    <s v="Marine Vessels, Commercial"/>
    <s v="Diesel"/>
    <s v="Port emissions"/>
    <s v="Auxiliary"/>
    <s v="C2"/>
    <s v="A"/>
    <s v="R"/>
    <n v="21.728940999999999"/>
    <n v="9863.4539999999997"/>
    <n v="6.7595269999999999E-2"/>
    <n v="139.12035"/>
    <n v="3.623983"/>
    <n v="3.512035"/>
    <n v="0.55964864000000003"/>
    <n v="4.0423580000000001"/>
    <n v="0.99441820528920177"/>
    <n v="1"/>
    <n v="1"/>
    <n v="0.86894289552850745"/>
    <n v="0.8736042875292418"/>
    <n v="0.87360428761116571"/>
    <n v="0.69135024412716917"/>
    <n v="0.85863874349508207"/>
    <n v="21.607654512054953"/>
    <n v="9863.4539999999997"/>
    <n v="6.7595269999999999E-2"/>
    <n v="120.88763975593939"/>
    <n v="3.1659270867330842"/>
    <n v="3.0681288342404804"/>
    <n v="0.38691322388943822"/>
    <n v="3.4709251938772931"/>
  </r>
  <r>
    <x v="2"/>
    <s v="Nonpoint"/>
    <s v="Mobile Sources"/>
    <s v="Marine Vessels, Commercial"/>
    <s v="Diesel"/>
    <s v="Port emissions"/>
    <s v="Auxiliary"/>
    <s v="C3"/>
    <s v="A"/>
    <s v="R"/>
    <n v="7.9289300000000007E-3"/>
    <n v="5.0147510000000004"/>
    <n v="2.407865E-5"/>
    <n v="7.8569120000000006E-2"/>
    <n v="1.3597800000000001E-3"/>
    <n v="1.2510500000000001E-3"/>
    <n v="3.05792E-3"/>
    <n v="3.0362200000000001E-3"/>
    <n v="1.1142282901423042"/>
    <n v="1.1142282561841881"/>
    <n v="1.1142282561841881"/>
    <n v="0.97382781870213742"/>
    <n v="1.1142282902172564"/>
    <n v="1.1142282966527544"/>
    <n v="1.1142282902500085"/>
    <n v="1.1142282901464029"/>
    <n v="8.8346381165580207E-3"/>
    <n v="5.5875772619279136"/>
    <n v="2.68291122007694E-5"/>
    <n v="7.6512794746946486E-2"/>
    <n v="1.515105344471621E-3"/>
    <n v="1.3939553105274285E-3"/>
    <n v="3.4072209733213058E-3"/>
    <n v="3.3830422191083115E-3"/>
  </r>
  <r>
    <x v="3"/>
    <s v="Nonpoint"/>
    <s v="Mobile Sources"/>
    <s v="Marine Vessels, Commercial"/>
    <s v="Diesel"/>
    <s v="Underway emissions"/>
    <s v="Main"/>
    <s v="C2"/>
    <s v="A"/>
    <s v="R"/>
    <n v="9.4275819999999992"/>
    <n v="3972.5569999999998"/>
    <n v="4.3512929999999998E-2"/>
    <n v="78.812619999999995"/>
    <n v="2.3307150000000001"/>
    <n v="2.2607940000000002"/>
    <n v="3.6520810000000001E-2"/>
    <n v="4.7191789999999996"/>
    <n v="0.99441820528920177"/>
    <n v="1"/>
    <n v="1"/>
    <n v="0.86894289552850745"/>
    <n v="0.8736042875292418"/>
    <n v="0.87360428761116571"/>
    <n v="0.69135024412716917"/>
    <n v="0.85863874349508207"/>
    <n v="9.3749591726567818"/>
    <n v="3972.5569999999998"/>
    <n v="4.3512929999999998E-2"/>
    <n v="68.48366622698795"/>
    <n v="2.0361226170087168"/>
    <n v="1.9750393318055979"/>
    <n v="2.5248670909221962E-2"/>
    <n v="4.052069926888378"/>
  </r>
  <r>
    <x v="4"/>
    <s v="Nonpoint"/>
    <s v="Mobile Sources"/>
    <s v="Marine Vessels, Commercial"/>
    <s v="Diesel"/>
    <s v="Underway emissions"/>
    <s v="Auxiliary"/>
    <s v="C2"/>
    <s v="A"/>
    <s v="R"/>
    <n v="18.810919999999999"/>
    <n v="9295.848"/>
    <n v="6.1155040000000001E-2"/>
    <n v="121.0626"/>
    <n v="3.2821310000000001"/>
    <n v="3.177422"/>
    <n v="0.99275279999999999"/>
    <n v="3.5627689999999999"/>
    <n v="0.99441820528920177"/>
    <n v="1"/>
    <n v="1"/>
    <n v="0.86894289552850745"/>
    <n v="0.8736042875292418"/>
    <n v="0.87360428761116571"/>
    <n v="0.69135024412716917"/>
    <n v="0.85863874349508207"/>
    <n v="18.70592130623875"/>
    <n v="9295.848"/>
    <n v="6.1155040000000001E-2"/>
    <n v="105.19648618420949"/>
    <n v="2.8672837138326379"/>
    <n v="2.7758094827500455"/>
    <n v="0.68633989063793077"/>
    <n v="3.05913149752323"/>
  </r>
  <r>
    <x v="5"/>
    <s v="Nonpoint"/>
    <s v="Mobile Sources"/>
    <s v="Marine Vessels, Commercial"/>
    <s v="Diesel"/>
    <s v="Underway emissions"/>
    <s v="Main"/>
    <s v="C3"/>
    <s v="A"/>
    <s v="R"/>
    <n v="0.28882639999999998"/>
    <n v="106.9581"/>
    <n v="6.4000039999999997E-4"/>
    <n v="2.6784970000000001"/>
    <n v="3.6143880000000003E-2"/>
    <n v="3.325239E-2"/>
    <n v="6.5348199999999995E-2"/>
    <n v="0.18719060000000001"/>
    <n v="1.1142282901423042"/>
    <n v="1.1142282561841881"/>
    <n v="1.1142282561841881"/>
    <n v="0.97382781870213742"/>
    <n v="1.1142282902172564"/>
    <n v="1.1142282966527544"/>
    <n v="1.1142282902500085"/>
    <n v="1.1142282901464029"/>
    <n v="0.32181854581995717"/>
    <n v="119.17573724777401"/>
    <n v="7.1310652964918283E-4"/>
    <n v="2.608394890910219"/>
    <n v="4.0272533614217697E-2"/>
    <n v="3.7050753869333083E-2"/>
    <n v="7.2812813156915596E-2"/>
    <n v="0.20857306216947927"/>
  </r>
  <r>
    <x v="6"/>
    <s v="Nonpoint"/>
    <s v="Mobile Sources"/>
    <s v="Marine Vessels, Commercial"/>
    <s v="Diesel"/>
    <s v="Underway emissions"/>
    <s v="Auxiliary"/>
    <s v="C3"/>
    <s v="A"/>
    <s v="R"/>
    <n v="8.4239690000000006E-2"/>
    <n v="57.029609999999998"/>
    <n v="2.6911650000000002E-4"/>
    <n v="0.80023310000000003"/>
    <n v="1.519799E-2"/>
    <n v="1.398244E-2"/>
    <n v="3.4776790000000002E-2"/>
    <n v="3.2385959999999998E-2"/>
    <n v="1.1142282901423042"/>
    <n v="1.1142282561841881"/>
    <n v="1.1142282561841881"/>
    <n v="0.97382781870213742"/>
    <n v="1.1142282902172564"/>
    <n v="1.1142282966527544"/>
    <n v="1.1142282902500085"/>
    <n v="1.1142282901464029"/>
    <n v="9.3862245750817766E-2"/>
    <n v="63.544002901164333"/>
    <n v="2.998572085053921E-4"/>
    <n v="0.77928925422624939"/>
    <n v="1.6934030412438961E-2"/>
    <n v="1.557963030424934E-2"/>
    <n v="3.8749283262083593E-2"/>
    <n v="3.6085352835549797E-2"/>
  </r>
  <r>
    <x v="3"/>
    <s v="Nonpoint"/>
    <s v="Mobile Sources"/>
    <s v="Marine Vessels, Commercial"/>
    <s v="Diesel"/>
    <s v="Underway emissions"/>
    <s v="Main"/>
    <s v="C2"/>
    <s v="A"/>
    <s v="R"/>
    <n v="4.4062469999999996"/>
    <n v="1873.615"/>
    <n v="1.576029E-2"/>
    <n v="31.157440000000001"/>
    <n v="0.8441786"/>
    <n v="0.81885470000000005"/>
    <n v="1.7225170000000001E-2"/>
    <n v="1.3282160000000001"/>
    <n v="0.99441820528920177"/>
    <n v="1"/>
    <n v="1"/>
    <n v="0.86894289552850745"/>
    <n v="0.8736042875292418"/>
    <n v="0.87360428761116571"/>
    <n v="0.69135024412716917"/>
    <n v="0.85863874349508207"/>
    <n v="4.3816522338009287"/>
    <n v="1873.615"/>
    <n v="1.576029E-2"/>
    <n v="27.074036130855742"/>
    <n v="0.73747804440043285"/>
    <n v="0.71535497685055482"/>
    <n v="1.1908625484631992E-2"/>
    <n v="1.1404577173300641"/>
  </r>
  <r>
    <x v="4"/>
    <s v="Nonpoint"/>
    <s v="Mobile Sources"/>
    <s v="Marine Vessels, Commercial"/>
    <s v="Diesel"/>
    <s v="Underway emissions"/>
    <s v="Auxiliary"/>
    <s v="C2"/>
    <s v="A"/>
    <s v="R"/>
    <n v="9.4055490000000006"/>
    <n v="4254.1589999999997"/>
    <n v="2.840985E-2"/>
    <n v="59.475990000000003"/>
    <n v="1.522286"/>
    <n v="1.476086"/>
    <n v="0.1170011"/>
    <n v="1.781234"/>
    <n v="0.99441820528920177"/>
    <n v="1"/>
    <n v="1"/>
    <n v="0.86894289552850745"/>
    <n v="0.8736042875292418"/>
    <n v="0.87360428761116571"/>
    <n v="0.69135024412716917"/>
    <n v="0.85863874349508207"/>
    <n v="9.3530491563396474"/>
    <n v="4254.1589999999997"/>
    <n v="2.840985E-2"/>
    <n v="51.681238965024555"/>
    <n v="1.3298755764457395"/>
    <n v="1.2895150584828152"/>
    <n v="8.0888739048147335E-2"/>
    <n v="1.529436523630719"/>
  </r>
  <r>
    <x v="5"/>
    <s v="Nonpoint"/>
    <s v="Mobile Sources"/>
    <s v="Marine Vessels, Commercial"/>
    <s v="Diesel"/>
    <s v="Underway emissions"/>
    <s v="Main"/>
    <s v="C3"/>
    <s v="A"/>
    <s v="R"/>
    <n v="0.25851170000000001"/>
    <n v="90.927850000000007"/>
    <n v="5.1201709999999995E-4"/>
    <n v="2.413195"/>
    <n v="2.891606E-2"/>
    <n v="2.6602779999999999E-2"/>
    <n v="5.5507689999999998E-2"/>
    <n v="0.1209553"/>
    <n v="1.1142282901423042"/>
    <n v="1.1142282561841881"/>
    <n v="1.1142282561841881"/>
    <n v="0.97382781870213742"/>
    <n v="1.1142282902172564"/>
    <n v="1.1142282966527544"/>
    <n v="1.1142282902500085"/>
    <n v="1.1142282901464029"/>
    <n v="0.28804104947278031"/>
    <n v="101.31437974407743"/>
    <n v="5.7050392046948501E-4"/>
    <n v="2.3500364229529045"/>
    <n v="3.2219092093619603E-2"/>
    <n v="2.9641570245627961E-2"/>
    <n v="6.1848238524427487E-2"/>
    <n v="0.1347718171031452"/>
  </r>
  <r>
    <x v="6"/>
    <s v="Nonpoint"/>
    <s v="Mobile Sources"/>
    <s v="Marine Vessels, Commercial"/>
    <s v="Diesel"/>
    <s v="Underway emissions"/>
    <s v="Auxiliary"/>
    <s v="C3"/>
    <s v="A"/>
    <s v="R"/>
    <n v="4.3174829999999997E-2"/>
    <n v="33.835979999999999"/>
    <n v="1.542685E-4"/>
    <n v="0.38389440000000002"/>
    <n v="8.7122999999999992E-3"/>
    <n v="8.0152999999999995E-3"/>
    <n v="2.0633599999999998E-2"/>
    <n v="1.6756529999999999E-2"/>
    <n v="1.1142282901423042"/>
    <n v="1.1142282561841881"/>
    <n v="1.1142282561841881"/>
    <n v="0.97382781870213742"/>
    <n v="1.1142282902172564"/>
    <n v="1.1142282966527544"/>
    <n v="1.1142282902500085"/>
    <n v="1.1142282901464029"/>
    <n v="4.8106617008084655E-2"/>
    <n v="37.701004991683064"/>
    <n v="1.7189032173915041E-4"/>
    <n v="0.37384704616396586"/>
    <n v="9.7074911328598017E-3"/>
    <n v="8.9308740661608217E-3"/>
    <n v="2.2990540849702572E-2"/>
    <n v="1.8670599770686903E-2"/>
  </r>
  <r>
    <x v="3"/>
    <s v="Nonpoint"/>
    <s v="Mobile Sources"/>
    <s v="Marine Vessels, Commercial"/>
    <s v="Diesel"/>
    <s v="Underway emissions"/>
    <s v="Main"/>
    <s v="C2"/>
    <s v="A"/>
    <s v="R"/>
    <n v="1.2995909999999999"/>
    <n v="549.59870000000001"/>
    <n v="4.5218790000000003E-3"/>
    <n v="8.9804460000000006"/>
    <n v="0.24220839999999999"/>
    <n v="0.2349425"/>
    <n v="5.0528200000000004E-3"/>
    <n v="0.36207440000000002"/>
    <n v="0.99441820528920177"/>
    <n v="1"/>
    <n v="1"/>
    <n v="0.86894289552850745"/>
    <n v="0.8736042875292418"/>
    <n v="0.87360428761116571"/>
    <n v="0.69135024412716917"/>
    <n v="0.85863874349508207"/>
    <n v="1.292336949829999"/>
    <n v="549.59870000000001"/>
    <n v="4.5218790000000003E-3"/>
    <n v="7.8034947503774035"/>
    <n v="0.2115942967155976"/>
    <n v="0.2052467753420863"/>
    <n v="3.4932683405306431E-3"/>
    <n v="0.31089110786773577"/>
  </r>
  <r>
    <x v="4"/>
    <s v="Nonpoint"/>
    <s v="Mobile Sources"/>
    <s v="Marine Vessels, Commercial"/>
    <s v="Diesel"/>
    <s v="Underway emissions"/>
    <s v="Auxiliary"/>
    <s v="C2"/>
    <s v="A"/>
    <s v="R"/>
    <n v="2.0802049999999999"/>
    <n v="898.2414"/>
    <n v="6.3084949999999999E-3"/>
    <n v="13.27473"/>
    <n v="0.338005"/>
    <n v="0.32776939999999999"/>
    <n v="2.2246559999999999E-2"/>
    <n v="0.3833474"/>
    <n v="0.99441820528920177"/>
    <n v="1"/>
    <n v="1"/>
    <n v="0.86894289552850745"/>
    <n v="0.8736042875292418"/>
    <n v="0.87360428761116571"/>
    <n v="0.69135024412716917"/>
    <n v="0.85863874349508207"/>
    <n v="2.068593722733624"/>
    <n v="898.2414"/>
    <n v="6.3084949999999999E-3"/>
    <n v="11.534982323559143"/>
    <n v="0.29528261720632137"/>
    <n v="0.28634075318773922"/>
    <n v="1.5380164686989715E-2"/>
    <n v="0.32915692985810663"/>
  </r>
  <r>
    <x v="5"/>
    <s v="Nonpoint"/>
    <s v="Mobile Sources"/>
    <s v="Marine Vessels, Commercial"/>
    <s v="Diesel"/>
    <s v="Underway emissions"/>
    <s v="Main"/>
    <s v="C3"/>
    <s v="A"/>
    <s v="R"/>
    <n v="1.3605700000000001"/>
    <n v="438.73219999999998"/>
    <n v="2.5668269999999998E-3"/>
    <n v="11.53952"/>
    <n v="0.14496100000000001"/>
    <n v="0.13336419999999999"/>
    <n v="0.26798810000000001"/>
    <n v="0.68464999999999998"/>
    <n v="1.1142282901423042"/>
    <n v="1.1142282561841881"/>
    <n v="1.1142282561841881"/>
    <n v="0.97382781870213742"/>
    <n v="1.1142282902172564"/>
    <n v="1.1142282966527544"/>
    <n v="1.1142282902500085"/>
    <n v="1.1142282901464029"/>
    <n v="1.5159855847189148"/>
    <n v="488.84781413785242"/>
    <n v="2.8600311721364907E-3"/>
    <n v="11.237505590469688"/>
    <n v="0.16151964717818371"/>
    <n v="0.14859816540045725"/>
    <n v="0.29859992247034828"/>
    <n v="0.76285639884873468"/>
  </r>
  <r>
    <x v="6"/>
    <s v="Nonpoint"/>
    <s v="Mobile Sources"/>
    <s v="Marine Vessels, Commercial"/>
    <s v="Diesel"/>
    <s v="Underway emissions"/>
    <s v="Auxiliary"/>
    <s v="C3"/>
    <s v="A"/>
    <s v="R"/>
    <n v="0.4601461"/>
    <n v="388.91489999999999"/>
    <n v="1.7446079999999999E-3"/>
    <n v="3.5275590000000001"/>
    <n v="9.8523280000000005E-2"/>
    <n v="9.0644310000000006E-2"/>
    <n v="0.23716580000000001"/>
    <n v="0.17955889999999999"/>
    <n v="1.1142282901423042"/>
    <n v="1.1142282561841881"/>
    <n v="1.1142282561841881"/>
    <n v="0.97382781870213742"/>
    <n v="1.1142282902172564"/>
    <n v="1.1142282966527544"/>
    <n v="1.1142282902500085"/>
    <n v="1.1142282901464029"/>
    <n v="0.51270780221864976"/>
    <n v="433.33997083104788"/>
    <n v="1.943891529564984E-3"/>
    <n v="3.4352350863130932"/>
    <n v="0.10977742582099602"/>
    <n v="0.10099845513256424"/>
    <n v="0.26425684383977549"/>
    <n v="0.20006960612756894"/>
  </r>
  <r>
    <x v="0"/>
    <s v="Nonpoint"/>
    <s v="Mobile Sources"/>
    <s v="Marine Vessels, Commercial"/>
    <s v="Diesel"/>
    <s v="Port emissions"/>
    <s v="Main"/>
    <s v="C2"/>
    <s v="A"/>
    <s v="R"/>
    <n v="1.7269119999999999E-2"/>
    <n v="7.3751426100000002"/>
    <n v="2.0037852999999999E-4"/>
    <n v="0.28944632999999997"/>
    <n v="1.073203E-2"/>
    <n v="1.041103E-2"/>
    <n v="6.7910000000000005E-5"/>
    <n v="3.282351E-2"/>
    <n v="0.99441820528920177"/>
    <n v="1"/>
    <n v="1"/>
    <n v="0.86894289552850745"/>
    <n v="0.8736042875292418"/>
    <n v="0.87360428761116571"/>
    <n v="0.69135024412716917"/>
    <n v="0.85863874349508207"/>
    <n v="1.717272731732386E-2"/>
    <n v="7.3751426100000002"/>
    <n v="2.0037852999999999E-4"/>
    <n v="0.25151233209029988"/>
    <n v="9.3755474218924495E-3"/>
    <n v="9.0951204464484736E-3"/>
    <n v="4.6949595078676061E-5"/>
    <n v="2.8183537383498262E-2"/>
  </r>
  <r>
    <x v="1"/>
    <s v="Nonpoint"/>
    <s v="Mobile Sources"/>
    <s v="Marine Vessels, Commercial"/>
    <s v="Diesel"/>
    <s v="Port emissions"/>
    <s v="Auxiliary"/>
    <s v="C2"/>
    <s v="A"/>
    <s v="R"/>
    <n v="0.30216032999999998"/>
    <n v="131.847891"/>
    <n v="9.1370600999999998E-4"/>
    <n v="1.91405563"/>
    <n v="4.8952200000000001E-2"/>
    <n v="4.7473260000000003E-2"/>
    <n v="2.77451E-3"/>
    <n v="5.6477649999999997E-2"/>
    <n v="0.99441820528920177"/>
    <n v="1"/>
    <n v="1"/>
    <n v="0.86894289552850745"/>
    <n v="0.8736042875292418"/>
    <n v="0.87360428761116571"/>
    <n v="0.69135024412716917"/>
    <n v="0.85863874349508207"/>
    <n v="0.30047373306819292"/>
    <n v="131.847891"/>
    <n v="9.1370600999999998E-4"/>
    <n v="1.6632050413348416"/>
    <n v="4.2764851803988951E-2"/>
    <n v="4.1472843482879648E-2"/>
    <n v="1.9181581658332721E-3"/>
    <n v="4.8493898431555021E-2"/>
  </r>
  <r>
    <x v="7"/>
    <s v="Nonpoint"/>
    <s v="Mobile Sources"/>
    <s v="Marine Vessels, Commercial"/>
    <s v="Diesel"/>
    <s v="Port emissions"/>
    <s v="Main"/>
    <s v="C3"/>
    <s v="A"/>
    <s v="R"/>
    <n v="2.64461967"/>
    <n v="387.71719180999997"/>
    <n v="4.6929586737E-3"/>
    <n v="14.06908376"/>
    <n v="0.26503479000000002"/>
    <n v="0.24383118000000001"/>
    <n v="0.23881951000000001"/>
    <n v="2.61925024"/>
    <n v="1.1142282901423042"/>
    <n v="1.1142282561841881"/>
    <n v="1.1142282561841881"/>
    <n v="0.97382781870213742"/>
    <n v="1.1142282902172564"/>
    <n v="1.1142282966527544"/>
    <n v="1.1142282902500085"/>
    <n v="1.1142282901464029"/>
    <n v="2.9467100529808046"/>
    <n v="432.00545052308667"/>
    <n v="5.229027159341211E-3"/>
    <n v="13.700865149138465"/>
    <n v="0.29530926090978965"/>
    <n v="0.27168360036223116"/>
    <n v="0.2660994543056448"/>
    <n v="2.9184427163807554"/>
  </r>
  <r>
    <x v="2"/>
    <s v="Nonpoint"/>
    <s v="Mobile Sources"/>
    <s v="Marine Vessels, Commercial"/>
    <s v="Diesel"/>
    <s v="Port emissions"/>
    <s v="Auxiliary"/>
    <s v="C3"/>
    <s v="A"/>
    <s v="R"/>
    <n v="4.2358663200000004"/>
    <n v="3482.90592272"/>
    <n v="1.5714585993000001E-2"/>
    <n v="35.685235839999997"/>
    <n v="0.88748470999999995"/>
    <n v="0.81647979000000004"/>
    <n v="2.1239127600000001"/>
    <n v="1.6496023500000001"/>
    <n v="1.1142282901423042"/>
    <n v="1.1142282561841881"/>
    <n v="1.1142282561841881"/>
    <n v="0.97382781870213742"/>
    <n v="1.1142282902172564"/>
    <n v="1.1142282966527544"/>
    <n v="1.1142282902500085"/>
    <n v="1.1142282901464029"/>
    <n v="4.7197220870049748"/>
    <n v="3880.7521927258863"/>
    <n v="1.7509635747636858E-2"/>
    <n v="34.751275377938533"/>
    <n v="0.98886057101725766"/>
    <n v="0.90974488566309863"/>
    <n v="2.3665236832149765"/>
    <n v="1.8380336058619882"/>
  </r>
  <r>
    <x v="3"/>
    <s v="Nonpoint"/>
    <s v="Mobile Sources"/>
    <s v="Marine Vessels, Commercial"/>
    <s v="Diesel"/>
    <s v="Underway emissions"/>
    <s v="Main"/>
    <s v="C2"/>
    <s v="A"/>
    <s v="R"/>
    <n v="1.6578520000000001"/>
    <n v="738.50450000000001"/>
    <n v="9.2858119999999992E-3"/>
    <n v="15.79162"/>
    <n v="0.49738379999999999"/>
    <n v="0.48246129999999998"/>
    <n v="6.7903299999999998E-3"/>
    <n v="1.198882"/>
    <n v="0.99441820528920177"/>
    <n v="1"/>
    <n v="1"/>
    <n v="0.86894289552850745"/>
    <n v="0.8736042875292418"/>
    <n v="0.87360428761116571"/>
    <n v="0.69135024412716917"/>
    <n v="0.85863874349508207"/>
    <n v="1.6485982104751138"/>
    <n v="738.50450000000001"/>
    <n v="9.2858119999999992E-3"/>
    <n v="13.722016007885889"/>
    <n v="0.43451662022758686"/>
    <n v="0.42148026028645691"/>
    <n v="4.6944963032040403E-3"/>
    <n v="1.0294065340788709"/>
  </r>
  <r>
    <x v="4"/>
    <s v="Nonpoint"/>
    <s v="Mobile Sources"/>
    <s v="Marine Vessels, Commercial"/>
    <s v="Diesel"/>
    <s v="Underway emissions"/>
    <s v="Auxiliary"/>
    <s v="C2"/>
    <s v="A"/>
    <s v="R"/>
    <n v="7.220237"/>
    <n v="3696.8359999999998"/>
    <n v="2.3454860000000001E-2"/>
    <n v="46.288130000000002"/>
    <n v="1.2588550000000001"/>
    <n v="1.2186399999999999"/>
    <n v="0.39042339999999998"/>
    <n v="1.4098869999999999"/>
    <n v="0.99441820528920177"/>
    <n v="1"/>
    <n v="1"/>
    <n v="0.86894289552850745"/>
    <n v="0.8736042875292418"/>
    <n v="0.87360428761116571"/>
    <n v="0.69135024412716917"/>
    <n v="0.85863874349508207"/>
    <n v="7.1799351193026908"/>
    <n v="3696.8359999999998"/>
    <n v="2.3454860000000001E-2"/>
    <n v="40.221741710799975"/>
    <n v="1.0997411253776237"/>
    <n v="1.064609129054471"/>
    <n v="0.2699193129029594"/>
    <n v="1.2105836021500507"/>
  </r>
  <r>
    <x v="5"/>
    <s v="Nonpoint"/>
    <s v="Mobile Sources"/>
    <s v="Marine Vessels, Commercial"/>
    <s v="Diesel"/>
    <s v="Underway emissions"/>
    <s v="Main"/>
    <s v="C3"/>
    <s v="A"/>
    <s v="R"/>
    <n v="7.088228"/>
    <n v="1130.269"/>
    <n v="1.265936E-2"/>
    <n v="40.74098"/>
    <n v="0.71493519999999999"/>
    <n v="0.65774010000000005"/>
    <n v="0.69526140000000003"/>
    <n v="6.7948300000000001"/>
    <n v="1.1142282901423042"/>
    <n v="1.1142282561841881"/>
    <n v="1.1142282561841881"/>
    <n v="0.97382781870213742"/>
    <n v="1.1142282902172564"/>
    <n v="1.1142282966527544"/>
    <n v="1.1142282902500085"/>
    <n v="1.1142282901464029"/>
    <n v="7.8979041645788044"/>
    <n v="1259.3776568890462"/>
    <n v="1.4105416617207864E-2"/>
    <n v="39.674699685187406"/>
    <n v="0.7966010255121323"/>
    <n v="0.73287263126321234"/>
    <n v="0.77467992099882732"/>
    <n v="7.5709918127354827"/>
  </r>
  <r>
    <x v="6"/>
    <s v="Nonpoint"/>
    <s v="Mobile Sources"/>
    <s v="Marine Vessels, Commercial"/>
    <s v="Diesel"/>
    <s v="Underway emissions"/>
    <s v="Auxiliary"/>
    <s v="C3"/>
    <s v="A"/>
    <s v="R"/>
    <n v="14.42205"/>
    <n v="12367.79"/>
    <n v="5.5311579999999999E-2"/>
    <n v="136.43790000000001"/>
    <n v="3.1237149999999998"/>
    <n v="2.8738139999999999"/>
    <n v="7.5420410000000002"/>
    <n v="5.6339519999999998"/>
    <n v="1.1142282901423042"/>
    <n v="1.1142282561841881"/>
    <n v="1.1142282561841881"/>
    <n v="0.97382781870213742"/>
    <n v="1.1142282902172564"/>
    <n v="1.1142282966527544"/>
    <n v="1.1142282902500085"/>
    <n v="1.1142282901464029"/>
    <n v="16.069456111846819"/>
    <n v="13780.54108455224"/>
    <n v="6.162972533019221E-2"/>
    <n v="132.86702254530036"/>
    <n v="3.4805316235759971"/>
    <n v="3.2020848781168385"/>
    <n v="8.4035554484254646"/>
    <n v="6.2775087037269071"/>
  </r>
  <r>
    <x v="0"/>
    <s v="Nonpoint"/>
    <s v="Mobile Sources"/>
    <s v="Marine Vessels, Commercial"/>
    <s v="Diesel"/>
    <s v="Port emissions"/>
    <s v="Main"/>
    <s v="C2"/>
    <s v="A"/>
    <s v="R"/>
    <n v="0.12676817000000001"/>
    <n v="53.410266999999997"/>
    <n v="1.8930061299999999E-3"/>
    <n v="2.6652865800000001"/>
    <n v="0.10138875"/>
    <n v="9.8354570000000002E-2"/>
    <n v="4.9651000000000003E-4"/>
    <n v="0.32005203999999998"/>
    <n v="0.99441820528920177"/>
    <n v="1"/>
    <n v="1"/>
    <n v="0.86894289552850745"/>
    <n v="0.8736042875292418"/>
    <n v="0.87360428761116571"/>
    <n v="0.69135024412716917"/>
    <n v="0.85863874349508207"/>
    <n v="0.12606057609919644"/>
    <n v="53.410266999999997"/>
    <n v="1.8930061299999999E-3"/>
    <n v="2.3159818382384731"/>
    <n v="8.8573646707230419E-2"/>
    <n v="8.5922974058152538E-2"/>
    <n v="3.4326230971158076E-4"/>
    <n v="0.27480908147863775"/>
  </r>
  <r>
    <x v="1"/>
    <s v="Nonpoint"/>
    <s v="Mobile Sources"/>
    <s v="Marine Vessels, Commercial"/>
    <s v="Diesel"/>
    <s v="Port emissions"/>
    <s v="Auxiliary"/>
    <s v="C2"/>
    <s v="A"/>
    <s v="R"/>
    <n v="46.319938999999998"/>
    <n v="20045.054"/>
    <n v="0.14067593"/>
    <n v="295.75484999999998"/>
    <n v="7.5376099999999999"/>
    <n v="7.309075"/>
    <n v="0.53428449"/>
    <n v="8.5351680000000005"/>
    <n v="0.99441820528920177"/>
    <n v="1"/>
    <n v="1"/>
    <n v="0.86894289552850745"/>
    <n v="0.8736042875292418"/>
    <n v="0.87360428761116571"/>
    <n v="0.69135024412716917"/>
    <n v="0.85863874349508207"/>
    <n v="46.061390609485301"/>
    <n v="20045.054"/>
    <n v="0.14067593"/>
    <n v="256.99407572559937"/>
    <n v="6.5848884137232879"/>
    <n v="6.3852392584715814"/>
    <n v="0.36937771259486007"/>
    <n v="7.3286259270394334"/>
  </r>
  <r>
    <x v="2"/>
    <s v="Nonpoint"/>
    <s v="Mobile Sources"/>
    <s v="Marine Vessels, Commercial"/>
    <s v="Diesel"/>
    <s v="Port emissions"/>
    <s v="Auxiliary"/>
    <s v="C3"/>
    <s v="A"/>
    <s v="R"/>
    <n v="3.5324929999999997E-2"/>
    <n v="22.341750000000001"/>
    <n v="1.0727480000000001E-4"/>
    <n v="0.35004160000000001"/>
    <n v="6.0581799999999998E-3"/>
    <n v="5.5736600000000002E-3"/>
    <n v="1.3623690000000001E-2"/>
    <n v="1.352706E-2"/>
    <n v="1.1142282901423042"/>
    <n v="1.1142282561841881"/>
    <n v="1.1142282561841881"/>
    <n v="0.97382781870213742"/>
    <n v="1.1142282902172564"/>
    <n v="1.1142282966527544"/>
    <n v="1.1142282902500085"/>
    <n v="1.1142282901464029"/>
    <n v="3.9360036353296581E-2"/>
    <n v="24.893809142603086"/>
    <n v="1.1952861333650754E-4"/>
    <n v="0.34088024778300613"/>
    <n v="6.7501955432283786E-3"/>
    <n v="6.2103296879215909E-3"/>
    <n v="1.5179900815596139E-2"/>
    <n v="1.5072232934507801E-2"/>
  </r>
  <r>
    <x v="3"/>
    <s v="Nonpoint"/>
    <s v="Mobile Sources"/>
    <s v="Marine Vessels, Commercial"/>
    <s v="Diesel"/>
    <s v="Underway emissions"/>
    <s v="Main"/>
    <s v="C2"/>
    <s v="A"/>
    <s v="R"/>
    <n v="16.272480000000002"/>
    <n v="6910.6260000000002"/>
    <n v="6.6511000000000001E-2"/>
    <n v="125.36239999999999"/>
    <n v="3.5625770000000001"/>
    <n v="3.4557000000000002"/>
    <n v="6.3529329999999995E-2"/>
    <n v="6.4858320000000003"/>
    <n v="0.99441820528920177"/>
    <n v="1"/>
    <n v="1"/>
    <n v="0.86894289552850745"/>
    <n v="0.8736042875292418"/>
    <n v="0.87360428761116571"/>
    <n v="0.69135024412716917"/>
    <n v="0.85863874349508207"/>
    <n v="16.181650357204433"/>
    <n v="6910.6260000000002"/>
    <n v="6.6511000000000001E-2"/>
    <n v="108.93276684640296"/>
    <n v="3.1122825418530637"/>
    <n v="3.0189143366979057"/>
    <n v="4.3921017804735486E-2"/>
    <n v="5.5689866390001956"/>
  </r>
  <r>
    <x v="4"/>
    <s v="Nonpoint"/>
    <s v="Mobile Sources"/>
    <s v="Marine Vessels, Commercial"/>
    <s v="Diesel"/>
    <s v="Underway emissions"/>
    <s v="Auxiliary"/>
    <s v="C2"/>
    <s v="A"/>
    <s v="R"/>
    <n v="43.256689999999999"/>
    <n v="19728.09"/>
    <n v="0.1348589"/>
    <n v="277.01010000000002"/>
    <n v="7.2305679999999999"/>
    <n v="7.0068400000000004"/>
    <n v="1.1719630000000001"/>
    <n v="8.0564359999999997"/>
    <n v="0.99441820528920177"/>
    <n v="1"/>
    <n v="1"/>
    <n v="0.86894289552850745"/>
    <n v="0.8736042875292418"/>
    <n v="0.87360428761116571"/>
    <n v="0.69135024412716917"/>
    <n v="0.85863874349508207"/>
    <n v="43.015240036551361"/>
    <n v="19728.09"/>
    <n v="0.1348589"/>
    <n v="240.70595838464143"/>
    <n v="6.3166552060717347"/>
    <n v="6.1212054666054208"/>
    <n v="0.81023690615800958"/>
    <n v="6.9175680840885452"/>
  </r>
  <r>
    <x v="5"/>
    <s v="Nonpoint"/>
    <s v="Mobile Sources"/>
    <s v="Marine Vessels, Commercial"/>
    <s v="Diesel"/>
    <s v="Underway emissions"/>
    <s v="Main"/>
    <s v="C3"/>
    <s v="A"/>
    <s v="R"/>
    <n v="1.097278"/>
    <n v="320.06619999999998"/>
    <n v="2.2658309999999998E-3"/>
    <n v="7.8167879999999998"/>
    <n v="0.12796199999999999"/>
    <n v="0.11772539999999999"/>
    <n v="0.1957535"/>
    <n v="0.81311909999999998"/>
    <n v="1.1142282901423042"/>
    <n v="1.1142282561841881"/>
    <n v="1.1142282561841881"/>
    <n v="0.97382781870213742"/>
    <n v="1.1142282902172564"/>
    <n v="1.1142282966527544"/>
    <n v="1.1142282902500085"/>
    <n v="1.1142282901464029"/>
    <n v="1.2226181897507673"/>
    <n v="356.62680388949957"/>
    <n v="2.524652923938075E-3"/>
    <n v="7.6122056072970432"/>
    <n v="0.14257888047278056"/>
    <n v="0.13117297191476415"/>
    <n v="0.21811408761545503"/>
    <n v="0.90600030447838198"/>
  </r>
  <r>
    <x v="6"/>
    <s v="Nonpoint"/>
    <s v="Mobile Sources"/>
    <s v="Marine Vessels, Commercial"/>
    <s v="Diesel"/>
    <s v="Underway emissions"/>
    <s v="Auxiliary"/>
    <s v="C3"/>
    <s v="A"/>
    <s v="R"/>
    <n v="0.36952210000000002"/>
    <n v="296.84370000000001"/>
    <n v="1.346079E-3"/>
    <n v="3.088384"/>
    <n v="7.601898E-2"/>
    <n v="6.9938009999999995E-2"/>
    <n v="0.18101929999999999"/>
    <n v="0.14366380000000001"/>
    <n v="1.1142282901423042"/>
    <n v="1.1142282561841881"/>
    <n v="1.1142282561841881"/>
    <n v="0.97382781870213742"/>
    <n v="1.1142282902172564"/>
    <n v="1.1142282966527544"/>
    <n v="1.1142282902500085"/>
    <n v="1.1142282901464029"/>
    <n v="0.41173197765279357"/>
    <n v="330.75163821026229"/>
    <n v="1.4998392568561557E-3"/>
    <n v="3.0075542540345821"/>
    <n v="8.4702498109459817E-2"/>
    <n v="7.7926909753583296E-2"/>
    <n v="0.20169682514125334"/>
    <n v="0.16007427022993481"/>
  </r>
  <r>
    <x v="3"/>
    <s v="Nonpoint"/>
    <s v="Mobile Sources"/>
    <s v="Marine Vessels, Commercial"/>
    <s v="Diesel"/>
    <s v="Underway emissions"/>
    <s v="Main"/>
    <s v="C2"/>
    <s v="A"/>
    <s v="R"/>
    <n v="11.18838"/>
    <n v="4899.2520000000004"/>
    <n v="3.7205920000000003E-2"/>
    <n v="74.684629999999999"/>
    <n v="1.9928870000000001"/>
    <n v="1.933101"/>
    <n v="4.5038590000000003E-2"/>
    <n v="2.8638319999999999"/>
    <n v="0.99441820528920177"/>
    <n v="1"/>
    <n v="1"/>
    <n v="0.86894289552850745"/>
    <n v="0.8736042875292418"/>
    <n v="0.87360428761116571"/>
    <n v="0.69135024412716917"/>
    <n v="0.85863874349508207"/>
    <n v="11.125928759693601"/>
    <n v="4899.2520000000004"/>
    <n v="3.7205920000000003E-2"/>
    <n v="64.89667864367523"/>
    <n v="1.7409946277612882"/>
    <n v="1.6887653219854319"/>
    <n v="3.1137440191643481E-2"/>
    <n v="2.458997110061008"/>
  </r>
  <r>
    <x v="4"/>
    <s v="Nonpoint"/>
    <s v="Mobile Sources"/>
    <s v="Marine Vessels, Commercial"/>
    <s v="Diesel"/>
    <s v="Underway emissions"/>
    <s v="Auxiliary"/>
    <s v="C2"/>
    <s v="A"/>
    <s v="R"/>
    <n v="6.0877530000000002"/>
    <n v="2651.248"/>
    <n v="1.8485430000000001E-2"/>
    <n v="38.828830000000004"/>
    <n v="0.99048550000000002"/>
    <n v="0.96044450000000003"/>
    <n v="7.2585839999999999E-2"/>
    <n v="1.125664"/>
    <n v="0.99441820528920177"/>
    <n v="1"/>
    <n v="1"/>
    <n v="0.86894289552850745"/>
    <n v="0.8736042875292418"/>
    <n v="0.87360428761116571"/>
    <n v="0.69135024412716917"/>
    <n v="0.85863874349508207"/>
    <n v="6.053772412503954"/>
    <n v="2651.248"/>
    <n v="1.8485430000000001E-2"/>
    <n v="33.740035970184181"/>
    <n v="0.86529237953554483"/>
    <n v="0.83904843321256228"/>
    <n v="5.0182238204175639E-2"/>
    <n v="0.96653872255764806"/>
  </r>
  <r>
    <x v="5"/>
    <s v="Nonpoint"/>
    <s v="Mobile Sources"/>
    <s v="Marine Vessels, Commercial"/>
    <s v="Diesel"/>
    <s v="Underway emissions"/>
    <s v="Main"/>
    <s v="C3"/>
    <s v="A"/>
    <s v="R"/>
    <n v="30.417470000000002"/>
    <n v="12389.36"/>
    <n v="6.8957439999999995E-2"/>
    <n v="319.85829999999999"/>
    <n v="3.8943590000000001"/>
    <n v="3.5828099999999998"/>
    <n v="7.5581509999999996"/>
    <n v="14.61547"/>
    <n v="1.1142282901423042"/>
    <n v="1.1142282561841881"/>
    <n v="1.1142282561841881"/>
    <n v="0.97382781870213742"/>
    <n v="1.1142282902172564"/>
    <n v="1.1142282966527544"/>
    <n v="1.1142282902500085"/>
    <n v="1.1142282901464029"/>
    <n v="33.892005588554838"/>
    <n v="13804.574988038134"/>
    <n v="7.6834328122125775E-2"/>
    <n v="311.48691058277387"/>
    <n v="4.3392049700621849"/>
    <n v="3.9920682835304548"/>
    <n v="8.4215056661813907"/>
    <n v="16.284970147786048"/>
  </r>
  <r>
    <x v="6"/>
    <s v="Nonpoint"/>
    <s v="Mobile Sources"/>
    <s v="Marine Vessels, Commercial"/>
    <s v="Diesel"/>
    <s v="Underway emissions"/>
    <s v="Auxiliary"/>
    <s v="C3"/>
    <s v="A"/>
    <s v="R"/>
    <n v="4.6374310000000003"/>
    <n v="3272.5149999999999"/>
    <n v="1.5286259999999999E-2"/>
    <n v="40.5914"/>
    <n v="0.8632862"/>
    <n v="0.79422559999999998"/>
    <n v="1.9956199999999999"/>
    <n v="1.787388"/>
    <n v="1.1142282901423042"/>
    <n v="1.1142282561841881"/>
    <n v="1.1142282561841881"/>
    <n v="0.97382781870213742"/>
    <n v="1.1142282902172564"/>
    <n v="1.1142282966527544"/>
    <n v="1.1142282902500085"/>
    <n v="1.1142282901464029"/>
    <n v="5.167156813782916"/>
    <n v="3646.3286817865983"/>
    <n v="1.7032382823378107E-2"/>
    <n v="39.529034520065942"/>
    <n v="0.96189790659415253"/>
    <n v="0.88494863744601182"/>
    <n v="2.2235762605887217"/>
    <n v="1.9915582750681988"/>
  </r>
  <r>
    <x v="0"/>
    <s v="Nonpoint"/>
    <s v="Mobile Sources"/>
    <s v="Marine Vessels, Commercial"/>
    <s v="Diesel"/>
    <s v="Port emissions"/>
    <s v="Main"/>
    <s v="C2"/>
    <s v="A"/>
    <s v="R"/>
    <n v="2.33371"/>
    <n v="1198.2840000000001"/>
    <n v="1.3252359999999999E-2"/>
    <n v="23.521409999999999"/>
    <n v="0.70984539999999996"/>
    <n v="0.68855049999999995"/>
    <n v="1.1016440000000001E-2"/>
    <n v="1.9224840000000001"/>
    <n v="0.99441820528920177"/>
    <n v="1"/>
    <n v="1"/>
    <n v="0.86894289552850745"/>
    <n v="0.8736042875292418"/>
    <n v="0.87360428761116571"/>
    <n v="0.69135024412716917"/>
    <n v="0.85863874349508207"/>
    <n v="2.3206837098654631"/>
    <n v="1198.2840000000001"/>
    <n v="1.3252359999999999E-2"/>
    <n v="20.438762112313189"/>
    <n v="0.62012398492290965"/>
    <n v="0.60152066903681189"/>
    <n v="7.616218483412312E-3"/>
    <n v="1.6507192461493994"/>
  </r>
  <r>
    <x v="1"/>
    <s v="Nonpoint"/>
    <s v="Mobile Sources"/>
    <s v="Marine Vessels, Commercial"/>
    <s v="Diesel"/>
    <s v="Port emissions"/>
    <s v="Auxiliary"/>
    <s v="C2"/>
    <s v="A"/>
    <s v="R"/>
    <n v="14.209429999999999"/>
    <n v="7120.7730000000001"/>
    <n v="4.5148059999999997E-2"/>
    <n v="90.700370000000007"/>
    <n v="2.4225810000000001"/>
    <n v="2.3457499999999998"/>
    <n v="0.66894050000000005"/>
    <n v="2.689883"/>
    <n v="0.99441820528920177"/>
    <n v="1"/>
    <n v="1"/>
    <n v="0.86894289552850745"/>
    <n v="0.8736042875292418"/>
    <n v="0.87360428761116571"/>
    <n v="0.69135024412716917"/>
    <n v="0.85863874349508207"/>
    <n v="14.130115878782542"/>
    <n v="7120.7730000000001"/>
    <n v="4.5148059999999997E-2"/>
    <n v="78.813442133306978"/>
    <n v="2.1163771484868783"/>
    <n v="2.0492572576638919"/>
    <n v="0.46247217798155066"/>
    <n v="2.309637759268782"/>
  </r>
  <r>
    <x v="7"/>
    <s v="Nonpoint"/>
    <s v="Mobile Sources"/>
    <s v="Marine Vessels, Commercial"/>
    <s v="Diesel"/>
    <s v="Port emissions"/>
    <s v="Main"/>
    <s v="C3"/>
    <s v="A"/>
    <s v="R"/>
    <n v="50.430720000000001"/>
    <n v="7284.7529999999997"/>
    <n v="8.835287E-2"/>
    <n v="272.23070000000001"/>
    <n v="4.9897109999999998"/>
    <n v="4.5905339999999999"/>
    <n v="4.4869070000000004"/>
    <n v="49.751399999999997"/>
    <n v="1.1142282901423042"/>
    <n v="1.1142282561841881"/>
    <n v="1.1142282561841881"/>
    <n v="0.97382781870213742"/>
    <n v="1.1142282902172564"/>
    <n v="1.1142282966527544"/>
    <n v="1.1142282902500085"/>
    <n v="1.1142282901464029"/>
    <n v="56.191334916245303"/>
    <n v="8116.8776319225326"/>
    <n v="9.8445264268968269E-2"/>
    <n v="265.10582876475598"/>
    <n v="5.5596771562082363"/>
    <n v="5.1149028795465545"/>
    <n v="4.9994387151207951"/>
    <n v="55.434417354389744"/>
  </r>
  <r>
    <x v="2"/>
    <s v="Nonpoint"/>
    <s v="Mobile Sources"/>
    <s v="Marine Vessels, Commercial"/>
    <s v="Diesel"/>
    <s v="Port emissions"/>
    <s v="Auxiliary"/>
    <s v="C3"/>
    <s v="A"/>
    <s v="R"/>
    <n v="51.078879999999998"/>
    <n v="47268.7"/>
    <n v="0.20819509999999999"/>
    <n v="446.7398"/>
    <n v="11.75778"/>
    <n v="10.817159999999999"/>
    <n v="28.825060000000001"/>
    <n v="20.07302"/>
    <n v="1.1142282901423042"/>
    <n v="1.1142282561841881"/>
    <n v="1.1142282561841881"/>
    <n v="0.97382781870213742"/>
    <n v="1.1142282902172564"/>
    <n v="1.1142282966527544"/>
    <n v="1.1142282902500085"/>
    <n v="1.1142282901464029"/>
    <n v="56.913533124783939"/>
    <n v="52668.121173093525"/>
    <n v="0.23197686321909264"/>
    <n v="435.04764496142911"/>
    <n v="13.100851106150653"/>
    <n v="12.052785761420308"/>
    <n v="32.117697320153908"/>
    <n v="22.365926752674547"/>
  </r>
  <r>
    <x v="3"/>
    <s v="Nonpoint"/>
    <s v="Mobile Sources"/>
    <s v="Marine Vessels, Commercial"/>
    <s v="Diesel"/>
    <s v="Underway emissions"/>
    <s v="Main"/>
    <s v="C2"/>
    <s v="A"/>
    <s v="R"/>
    <n v="1.6687320000000001"/>
    <n v="722.02970000000005"/>
    <n v="6.1724199999999996E-3"/>
    <n v="12.05607"/>
    <n v="0.33061740000000001"/>
    <n v="0.32069940000000002"/>
    <n v="6.6381299999999999E-3"/>
    <n v="0.55483329999999997"/>
    <n v="0.99441820528920177"/>
    <n v="1"/>
    <n v="1"/>
    <n v="0.86894289552850745"/>
    <n v="0.8736042875292418"/>
    <n v="0.87360428761116571"/>
    <n v="0.69135024412716917"/>
    <n v="0.85863874349508207"/>
    <n v="1.6594174805486603"/>
    <n v="722.02970000000005"/>
    <n v="6.1724199999999996E-3"/>
    <n v="10.476036374494372"/>
    <n v="0.28882877817177033"/>
    <n v="0.28016437087432827"/>
    <n v="4.5892727960478857E-3"/>
    <n v="0.47640136756122992"/>
  </r>
  <r>
    <x v="4"/>
    <s v="Nonpoint"/>
    <s v="Mobile Sources"/>
    <s v="Marine Vessels, Commercial"/>
    <s v="Diesel"/>
    <s v="Underway emissions"/>
    <s v="Auxiliary"/>
    <s v="C2"/>
    <s v="A"/>
    <s v="R"/>
    <n v="4.4334210000000001"/>
    <n v="2765.5830000000001"/>
    <n v="1.5750879999999998E-2"/>
    <n v="28.603750000000002"/>
    <n v="0.84709869999999998"/>
    <n v="0.81836580000000003"/>
    <n v="0.50790089999999999"/>
    <n v="0.93553589999999998"/>
    <n v="0.99441820528920177"/>
    <n v="1"/>
    <n v="1"/>
    <n v="0.86894289552850745"/>
    <n v="0.8736042875292418"/>
    <n v="0.87360428761116571"/>
    <n v="0.69135024412716917"/>
    <n v="0.85863874349508207"/>
    <n v="4.4086745541114585"/>
    <n v="2765.5830000000001"/>
    <n v="1.5750879999999998E-2"/>
    <n v="24.855025347973548"/>
    <n v="0.74002905628044691"/>
    <n v="0.71492787171434169"/>
    <n v="0.35113741120740893"/>
    <n v="0.80328736967054071"/>
  </r>
  <r>
    <x v="5"/>
    <s v="Nonpoint"/>
    <s v="Mobile Sources"/>
    <s v="Marine Vessels, Commercial"/>
    <s v="Diesel"/>
    <s v="Underway emissions"/>
    <s v="Main"/>
    <s v="C3"/>
    <s v="A"/>
    <s v="R"/>
    <n v="2.4810210000000001"/>
    <n v="831.72040000000004"/>
    <n v="5.163127E-3"/>
    <n v="21.453610000000001"/>
    <n v="0.29158659999999997"/>
    <n v="0.26825969999999999"/>
    <n v="0.50788860000000002"/>
    <n v="1.4465190000000001"/>
    <n v="1.1142282901423042"/>
    <n v="1.1142282561841881"/>
    <n v="1.1142282561841881"/>
    <n v="0.97382781870213742"/>
    <n v="1.1142282902172564"/>
    <n v="1.1142282966527544"/>
    <n v="1.1142282902500085"/>
    <n v="1.1142282901464029"/>
    <n v="2.7644237866371499"/>
    <n v="926.72637092481546"/>
    <n v="5.7529019936674985E-3"/>
    <n v="20.892122229586363"/>
    <n v="0.32489403876826306"/>
    <n v="0.29890254859157889"/>
    <n v="0.56590384641547042"/>
    <n v="1.6117523920342847"/>
  </r>
  <r>
    <x v="6"/>
    <s v="Nonpoint"/>
    <s v="Mobile Sources"/>
    <s v="Marine Vessels, Commercial"/>
    <s v="Diesel"/>
    <s v="Underway emissions"/>
    <s v="Auxiliary"/>
    <s v="C3"/>
    <s v="A"/>
    <s v="R"/>
    <n v="1.4888889999999999"/>
    <n v="1638.89"/>
    <n v="6.9949399999999998E-3"/>
    <n v="13.05181"/>
    <n v="0.39504"/>
    <n v="0.36343490000000001"/>
    <n v="0.99941610000000003"/>
    <n v="0.59408050000000001"/>
    <n v="1.1142282901423042"/>
    <n v="1.1142282561841881"/>
    <n v="1.1142282561841881"/>
    <n v="0.97382781870213742"/>
    <n v="1.1142282902172564"/>
    <n v="1.1142282966527544"/>
    <n v="1.1142282902500085"/>
    <n v="1.1142282901464029"/>
    <n v="1.658962244681685"/>
    <n v="1826.0975467777041"/>
    <n v="7.7939597983130247E-3"/>
    <n v="12.710215662414743"/>
    <n v="0.44016474376742498"/>
    <n v="0.40494944957116413"/>
    <n v="1.1135776923513314"/>
    <n v="0.66194129972432014"/>
  </r>
  <r>
    <x v="0"/>
    <s v="Nonpoint"/>
    <s v="Mobile Sources"/>
    <s v="Marine Vessels, Commercial"/>
    <s v="Diesel"/>
    <s v="Port emissions"/>
    <s v="Main"/>
    <s v="C2"/>
    <s v="A"/>
    <s v="R"/>
    <n v="0.41962820000000001"/>
    <n v="190.72499999999999"/>
    <n v="2.1846190000000001E-3"/>
    <n v="3.7649919999999999"/>
    <n v="0.1170148"/>
    <n v="0.11350590000000001"/>
    <n v="1.75384E-3"/>
    <n v="0.28076030000000002"/>
    <n v="0.99441820528920177"/>
    <n v="1"/>
    <n v="1"/>
    <n v="0.86894289552850745"/>
    <n v="0.8736042875292418"/>
    <n v="0.87360428761116571"/>
    <n v="0.69135024412716917"/>
    <n v="0.85863874349508207"/>
    <n v="0.41728592153273825"/>
    <n v="190.72499999999999"/>
    <n v="2.1846190000000001E-3"/>
    <n v="3.2715630501216664"/>
    <n v="0.10222463098437673"/>
    <n v="9.9159240909164226E-2"/>
    <n v="1.2125177121599944E-3"/>
    <n v="0.24107167121530232"/>
  </r>
  <r>
    <x v="1"/>
    <s v="Nonpoint"/>
    <s v="Mobile Sources"/>
    <s v="Marine Vessels, Commercial"/>
    <s v="Diesel"/>
    <s v="Port emissions"/>
    <s v="Auxiliary"/>
    <s v="C2"/>
    <s v="A"/>
    <s v="R"/>
    <n v="0.9079296"/>
    <n v="446.35379999999998"/>
    <n v="2.753209E-3"/>
    <n v="5.68506"/>
    <n v="0.14756150000000001"/>
    <n v="0.14304800000000001"/>
    <n v="1.7225009999999999E-2"/>
    <n v="0.18169089999999999"/>
    <n v="0.99441820528920177"/>
    <n v="1"/>
    <n v="1"/>
    <n v="0.86894289552850745"/>
    <n v="0.8736042875292418"/>
    <n v="0.87360428761116571"/>
    <n v="0.69135024412716917"/>
    <n v="0.85863874349508207"/>
    <n v="0.90286172336094284"/>
    <n v="446.35379999999998"/>
    <n v="2.753209E-3"/>
    <n v="4.9399924976532965"/>
    <n v="0.12891035907424622"/>
    <n v="0.12496734613420205"/>
    <n v="1.1908514868592929E-2"/>
    <n v="0.15600684608049059"/>
  </r>
  <r>
    <x v="7"/>
    <s v="Nonpoint"/>
    <s v="Mobile Sources"/>
    <s v="Marine Vessels, Commercial"/>
    <s v="Diesel"/>
    <s v="Port emissions"/>
    <s v="Main"/>
    <s v="C3"/>
    <s v="A"/>
    <s v="R"/>
    <n v="2.1515569999999999"/>
    <n v="314.98020000000002"/>
    <n v="3.7633850000000002E-3"/>
    <n v="11.663740000000001"/>
    <n v="0.212536"/>
    <n v="0.1955335"/>
    <n v="0.19397900000000001"/>
    <n v="2.1043780000000001"/>
    <n v="1.1142282901423042"/>
    <n v="1.1142282561841881"/>
    <n v="1.1142282561841881"/>
    <n v="0.97382781870213742"/>
    <n v="1.1142282902172564"/>
    <n v="1.1142282966527544"/>
    <n v="1.1142282902500085"/>
    <n v="1.1142282901464029"/>
    <n v="2.3973256772537055"/>
    <n v="350.95983897854683"/>
    <n v="4.1932699058997306E-3"/>
    <n v="11.358474482108869"/>
    <n v="0.23681362388961483"/>
    <n v="0.21786895864355135"/>
    <n v="0.21613688951440641"/>
    <n v="2.3447575007617072"/>
  </r>
  <r>
    <x v="2"/>
    <s v="Nonpoint"/>
    <s v="Mobile Sources"/>
    <s v="Marine Vessels, Commercial"/>
    <s v="Diesel"/>
    <s v="Port emissions"/>
    <s v="Auxiliary"/>
    <s v="C3"/>
    <s v="A"/>
    <s v="R"/>
    <n v="6.8446319999999998"/>
    <n v="8053.06"/>
    <n v="3.399804E-2"/>
    <n v="59.314419999999998"/>
    <n v="1.920032"/>
    <n v="1.7664299999999999"/>
    <n v="4.9108640000000001"/>
    <n v="2.748904"/>
    <n v="1.1142282901423042"/>
    <n v="1.1142282561841881"/>
    <n v="1.1142282561841881"/>
    <n v="0.97382781870213742"/>
    <n v="1.1142282902172564"/>
    <n v="1.1142282966527544"/>
    <n v="1.1142282902500085"/>
    <n v="1.1142282901464029"/>
    <n v="7.6264826100132996"/>
    <n v="8972.9470007466389"/>
    <n v="3.7881576822880271E-2"/>
    <n v="57.762032246182429"/>
    <n v="2.1393539725224193"/>
    <n v="1.9682062900563249"/>
    <n v="5.4718235983703174"/>
    <n v="3.0629066036966077"/>
  </r>
  <r>
    <x v="3"/>
    <s v="Nonpoint"/>
    <s v="Mobile Sources"/>
    <s v="Marine Vessels, Commercial"/>
    <s v="Diesel"/>
    <s v="Underway emissions"/>
    <s v="Main"/>
    <s v="C2"/>
    <s v="A"/>
    <s v="R"/>
    <n v="13.98015"/>
    <n v="6401.473"/>
    <n v="4.5912349999999998E-2"/>
    <n v="92.725560000000002"/>
    <n v="2.4592369999999999"/>
    <n v="2.3854600000000001"/>
    <n v="5.8849480000000003E-2"/>
    <n v="3.646738"/>
    <n v="0.99441820528920177"/>
    <n v="1"/>
    <n v="1"/>
    <n v="0.86894289552850745"/>
    <n v="0.8736042875292418"/>
    <n v="0.87360428761116571"/>
    <n v="0.69135024412716917"/>
    <n v="0.85863874349508207"/>
    <n v="13.902115672673835"/>
    <n v="6401.473"/>
    <n v="4.5912349999999998E-2"/>
    <n v="80.573216595902352"/>
    <n v="2.1483999872505497"/>
    <n v="2.0839480839249314"/>
    <n v="4.0685602364756962E-2"/>
    <n v="3.1312305341757685"/>
  </r>
  <r>
    <x v="4"/>
    <s v="Nonpoint"/>
    <s v="Mobile Sources"/>
    <s v="Marine Vessels, Commercial"/>
    <s v="Diesel"/>
    <s v="Underway emissions"/>
    <s v="Auxiliary"/>
    <s v="C2"/>
    <s v="A"/>
    <s v="R"/>
    <n v="10.4604"/>
    <n v="5237.32"/>
    <n v="3.3471000000000001E-2"/>
    <n v="66.722219999999993"/>
    <n v="1.7958780000000001"/>
    <n v="1.739047"/>
    <n v="0.47893760000000002"/>
    <n v="2.0277729999999998"/>
    <n v="0.99441820528920177"/>
    <n v="1"/>
    <n v="1"/>
    <n v="0.86894289552850745"/>
    <n v="0.8736042875292418"/>
    <n v="0.87360428761116571"/>
    <n v="0.69135024412716917"/>
    <n v="0.85863874349508207"/>
    <n v="10.402012194607167"/>
    <n v="5237.32"/>
    <n v="3.3471000000000001E-2"/>
    <n v="57.977799042890084"/>
    <n v="1.5688867206794397"/>
    <n v="1.5192389155573349"/>
    <n v="0.33111362668168048"/>
    <n v="1.741124460813253"/>
  </r>
  <r>
    <x v="5"/>
    <s v="Nonpoint"/>
    <s v="Mobile Sources"/>
    <s v="Marine Vessels, Commercial"/>
    <s v="Diesel"/>
    <s v="Underway emissions"/>
    <s v="Main"/>
    <s v="C3"/>
    <s v="A"/>
    <s v="R"/>
    <n v="24.756509999999999"/>
    <n v="4805.8140000000003"/>
    <n v="4.2803050000000002E-2"/>
    <n v="147.5153"/>
    <n v="2.4172929999999999"/>
    <n v="2.2239100000000001"/>
    <n v="2.949198"/>
    <n v="20.268609999999999"/>
    <n v="1.1142282901423042"/>
    <n v="1.1142282561841881"/>
    <n v="1.1142282561841881"/>
    <n v="0.97382781870213742"/>
    <n v="1.1142282902172564"/>
    <n v="1.1142282966527544"/>
    <n v="1.1142282902500085"/>
    <n v="1.1142282901464029"/>
    <n v="27.584403807190853"/>
    <n v="5354.7737527655581"/>
    <n v="4.7692367760864614E-2"/>
    <n v="143.65450282419141"/>
    <n v="2.6934162463441425"/>
    <n v="2.4779434512090268"/>
    <n v="3.2860798451487443"/>
    <n v="22.583858663944284"/>
  </r>
  <r>
    <x v="6"/>
    <s v="Nonpoint"/>
    <s v="Mobile Sources"/>
    <s v="Marine Vessels, Commercial"/>
    <s v="Diesel"/>
    <s v="Underway emissions"/>
    <s v="Auxiliary"/>
    <s v="C3"/>
    <s v="A"/>
    <s v="R"/>
    <n v="10.66217"/>
    <n v="10936.36"/>
    <n v="4.7253509999999999E-2"/>
    <n v="92.234170000000006"/>
    <n v="2.6686390000000002"/>
    <n v="2.4551419999999999"/>
    <n v="6.66913"/>
    <n v="4.2267979999999996"/>
    <n v="1.1142282901423042"/>
    <n v="1.1142282561841881"/>
    <n v="1.1142282561841881"/>
    <n v="0.97382781870213742"/>
    <n v="1.1142282902172564"/>
    <n v="1.1142282966527544"/>
    <n v="1.1142282902500085"/>
    <n v="1.1142282901464029"/>
    <n v="11.880091448306571"/>
    <n v="12185.601331802507"/>
    <n v="5.2651196045882094E-2"/>
    <n v="89.820200580902124"/>
    <n v="2.9734730701770893"/>
    <n v="2.7355886887006364"/>
    <n v="7.4309333173550387"/>
    <n v="4.7096179083342351"/>
  </r>
  <r>
    <x v="0"/>
    <s v="Nonpoint"/>
    <s v="Mobile Sources"/>
    <s v="Marine Vessels, Commercial"/>
    <s v="Diesel"/>
    <s v="Port emissions"/>
    <s v="Main"/>
    <s v="C2"/>
    <s v="A"/>
    <s v="R"/>
    <n v="14.670787000000001"/>
    <n v="6744.4132"/>
    <n v="8.1299012000000004E-2"/>
    <n v="140.43753000000001"/>
    <n v="4.3546775999999996"/>
    <n v="4.2240390999999997"/>
    <n v="6.1999770000000003E-2"/>
    <n v="10.564948599999999"/>
    <n v="0.99441820528920177"/>
    <n v="1"/>
    <n v="1"/>
    <n v="0.86894289552850745"/>
    <n v="0.8736042875292418"/>
    <n v="0.87360428761116571"/>
    <n v="0.69135024412716917"/>
    <n v="0.85863874349508207"/>
    <n v="14.588897678720153"/>
    <n v="6744.4132"/>
    <n v="8.1299012000000004E-2"/>
    <n v="122.03219395907163"/>
    <n v="3.8042650221675482"/>
    <n v="3.6901386687972093"/>
    <n v="4.2863556125328342E-2"/>
    <n v="9.0714741909941257"/>
  </r>
  <r>
    <x v="1"/>
    <s v="Nonpoint"/>
    <s v="Mobile Sources"/>
    <s v="Marine Vessels, Commercial"/>
    <s v="Diesel"/>
    <s v="Port emissions"/>
    <s v="Auxiliary"/>
    <s v="C2"/>
    <s v="A"/>
    <s v="R"/>
    <n v="159.54568699999999"/>
    <n v="69087.197899999999"/>
    <n v="0.48196069000000002"/>
    <n v="1017.063499"/>
    <n v="25.821992000000002"/>
    <n v="25.041152499999999"/>
    <n v="1.5344736999999999"/>
    <n v="29.440215800000001"/>
    <n v="0.99441820528920177"/>
    <n v="1"/>
    <n v="1"/>
    <n v="0.86894289552850745"/>
    <n v="0.8736042875292418"/>
    <n v="0.87360428761116571"/>
    <n v="0.69135024412716917"/>
    <n v="0.85863874349508207"/>
    <n v="158.65513572817272"/>
    <n v="69087.197899999999"/>
    <n v="0.48196069000000002"/>
    <n v="883.7701017574152"/>
    <n v="22.558202923745782"/>
    <n v="21.876058190725061"/>
    <n v="1.0608587671017204"/>
    <n v="25.278509902736062"/>
  </r>
  <r>
    <x v="7"/>
    <s v="Nonpoint"/>
    <s v="Mobile Sources"/>
    <s v="Marine Vessels, Commercial"/>
    <s v="Diesel"/>
    <s v="Port emissions"/>
    <s v="Main"/>
    <s v="C3"/>
    <s v="A"/>
    <s v="R"/>
    <n v="47.781614660000002"/>
    <n v="6947.8141145"/>
    <n v="8.3759913992999993E-2"/>
    <n v="259.48253165"/>
    <n v="4.7303241299999996"/>
    <n v="4.3518979499999997"/>
    <n v="4.2791196500000002"/>
    <n v="47.02950337"/>
    <n v="1.1142282901423042"/>
    <n v="1.1142282561841881"/>
    <n v="1.1142282561841881"/>
    <n v="0.97382781870213742"/>
    <n v="1.1142282902172564"/>
    <n v="1.1142282966527544"/>
    <n v="1.1142282902500085"/>
    <n v="1.1142282901464029"/>
    <n v="53.23962680285026"/>
    <n v="7741.4508050912236"/>
    <n v="9.3327662906557959E-2"/>
    <n v="252.69130778802784"/>
    <n v="5.2706609675433311"/>
    <n v="4.8490078400351129"/>
    <n v="4.7679161713947149"/>
    <n v="52.401603126389595"/>
  </r>
  <r>
    <x v="2"/>
    <s v="Nonpoint"/>
    <s v="Mobile Sources"/>
    <s v="Marine Vessels, Commercial"/>
    <s v="Diesel"/>
    <s v="Port emissions"/>
    <s v="Auxiliary"/>
    <s v="C3"/>
    <s v="A"/>
    <s v="R"/>
    <n v="56.080543740000003"/>
    <n v="49628.224555399996"/>
    <n v="0.22053024772659999"/>
    <n v="481.05077625000001"/>
    <n v="12.454416650000001"/>
    <n v="11.458051279999999"/>
    <n v="30.263916349999999"/>
    <n v="21.960566679999999"/>
    <n v="1.1142282901423042"/>
    <n v="1.1142282561841881"/>
    <n v="1.1142282561841881"/>
    <n v="0.97382781870213742"/>
    <n v="1.1142282902172564"/>
    <n v="1.1142282966527544"/>
    <n v="1.1142282902500085"/>
    <n v="1.1142282901464029"/>
    <n v="62.486528361670906"/>
    <n v="55297.170103880642"/>
    <n v="0.24572103336027651"/>
    <n v="468.46062812050747"/>
    <n v="13.877063369582832"/>
    <n v="12.766884960674311"/>
    <n v="33.720911770929774"/>
    <n v="24.469084662502468"/>
  </r>
  <r>
    <x v="3"/>
    <s v="Nonpoint"/>
    <s v="Mobile Sources"/>
    <s v="Marine Vessels, Commercial"/>
    <s v="Diesel"/>
    <s v="Underway emissions"/>
    <s v="Main"/>
    <s v="C2"/>
    <s v="A"/>
    <s v="R"/>
    <n v="119.7714"/>
    <n v="52307.31"/>
    <n v="0.4408975"/>
    <n v="862.80399999999997"/>
    <n v="23.616119999999999"/>
    <n v="22.907630000000001"/>
    <n v="0.48086479999999998"/>
    <n v="39.251440000000002"/>
    <n v="0.99441820528920177"/>
    <n v="1"/>
    <n v="1"/>
    <n v="0.86894289552850745"/>
    <n v="0.8736042875292418"/>
    <n v="0.87360428761116571"/>
    <n v="0.69135024412716917"/>
    <n v="0.85863874349508207"/>
    <n v="119.10286063297509"/>
    <n v="52307.31"/>
    <n v="0.4408975"/>
    <n v="749.72740603357829"/>
    <n v="20.631143686805078"/>
    <n v="20.012203787010169"/>
    <n v="0.33244599687216236"/>
    <n v="33.702807121972604"/>
  </r>
  <r>
    <x v="4"/>
    <s v="Nonpoint"/>
    <s v="Mobile Sources"/>
    <s v="Marine Vessels, Commercial"/>
    <s v="Diesel"/>
    <s v="Underway emissions"/>
    <s v="Auxiliary"/>
    <s v="C2"/>
    <s v="A"/>
    <s v="R"/>
    <n v="193.76179999999999"/>
    <n v="84118.44"/>
    <n v="0.58792029999999995"/>
    <n v="1236.1369999999999"/>
    <n v="31.501560000000001"/>
    <n v="30.546469999999999"/>
    <n v="2.2326959999999998"/>
    <n v="35.747529999999998"/>
    <n v="0.99441820528920177"/>
    <n v="1"/>
    <n v="1"/>
    <n v="0.86894289552850745"/>
    <n v="0.8736042875292418"/>
    <n v="0.87360428761116571"/>
    <n v="0.69135024412716917"/>
    <n v="0.85863874349508207"/>
    <n v="192.68026140960524"/>
    <n v="84118.44"/>
    <n v="0.58792029999999995"/>
    <n v="1074.1324640499226"/>
    <n v="27.519897879859663"/>
    <n v="26.685527163385846"/>
    <n v="1.5435749246617541"/>
    <n v="30.694214242252748"/>
  </r>
  <r>
    <x v="5"/>
    <s v="Nonpoint"/>
    <s v="Mobile Sources"/>
    <s v="Marine Vessels, Commercial"/>
    <s v="Diesel"/>
    <s v="Underway emissions"/>
    <s v="Main"/>
    <s v="C3"/>
    <s v="A"/>
    <s v="R"/>
    <n v="32.205240000000003"/>
    <n v="18330.04"/>
    <n v="4.796284E-2"/>
    <n v="252.523"/>
    <n v="2.708688"/>
    <n v="2.491997"/>
    <n v="11.285629999999999"/>
    <n v="31.92201"/>
    <n v="1.1142282901423042"/>
    <n v="1.1142282561841881"/>
    <n v="1.1142282561841881"/>
    <n v="0.97382781870213742"/>
    <n v="1.1142282902172564"/>
    <n v="1.1142282966527544"/>
    <n v="1.1142282902500085"/>
    <n v="1.1142282901464029"/>
    <n v="35.883989498822544"/>
    <n v="20423.848504986418"/>
    <n v="5.344155157484122E-2"/>
    <n v="245.91392226211985"/>
    <n v="3.018096798972"/>
    <n v="2.7766535725737738"/>
    <n v="12.574768219294203"/>
    <n v="35.568406620336376"/>
  </r>
  <r>
    <x v="6"/>
    <s v="Nonpoint"/>
    <s v="Mobile Sources"/>
    <s v="Marine Vessels, Commercial"/>
    <s v="Diesel"/>
    <s v="Underway emissions"/>
    <s v="Auxiliary"/>
    <s v="C3"/>
    <s v="A"/>
    <s v="R"/>
    <n v="20.319030000000001"/>
    <n v="15887.69"/>
    <n v="7.2473620000000002E-2"/>
    <n v="190.05119999999999"/>
    <n v="4.0929310000000001"/>
    <n v="3.7654990000000002"/>
    <n v="9.6885119999999993"/>
    <n v="7.8847449999999997"/>
    <n v="1.1142282901423042"/>
    <n v="1.1142282561841881"/>
    <n v="1.1142282561841881"/>
    <n v="0.97382781870213742"/>
    <n v="1.1142282902172564"/>
    <n v="1.1142282966527544"/>
    <n v="1.1142282902500085"/>
    <n v="1.1142282901464029"/>
    <n v="22.640038054250184"/>
    <n v="17702.513123494962"/>
    <n v="8.0752155231955502E-2"/>
    <n v="185.07714553772365"/>
    <n v="4.5604595101072061"/>
    <n v="4.1956255368176505"/>
    <n v="10.795214160826688"/>
    <n v="8.7854059395903992"/>
  </r>
  <r>
    <x v="3"/>
    <s v="Nonpoint"/>
    <s v="Mobile Sources"/>
    <s v="Marine Vessels, Commercial"/>
    <s v="Diesel"/>
    <s v="Underway emissions"/>
    <s v="Main"/>
    <s v="C2"/>
    <s v="A"/>
    <s v="R"/>
    <n v="2.7830999999999998E-4"/>
    <n v="0.19780320000000001"/>
    <n v="7.3522579999999996E-7"/>
    <n v="1.75409E-3"/>
    <n v="3.93E-5"/>
    <n v="3.82E-5"/>
    <n v="1.81E-6"/>
    <n v="8.4599999999999996E-5"/>
    <n v="0.99441820528920177"/>
    <n v="1"/>
    <n v="1"/>
    <n v="0.86894289552850745"/>
    <n v="0.8736042875292418"/>
    <n v="0.87360428761116571"/>
    <n v="0.69135024412716917"/>
    <n v="0.85863874349508207"/>
    <n v="2.7675653071403773E-4"/>
    <n v="0.19780320000000001"/>
    <n v="7.3522579999999996E-7"/>
    <n v="1.5242040436175997E-3"/>
    <n v="3.4332648499899203E-5"/>
    <n v="3.3371683786746527E-5"/>
    <n v="1.2513439418701763E-6"/>
    <n v="7.2640837699683935E-5"/>
  </r>
  <r>
    <x v="4"/>
    <s v="Nonpoint"/>
    <s v="Mobile Sources"/>
    <s v="Marine Vessels, Commercial"/>
    <s v="Diesel"/>
    <s v="Underway emissions"/>
    <s v="Auxiliary"/>
    <s v="C2"/>
    <s v="A"/>
    <s v="R"/>
    <n v="3.6699999999999998E-5"/>
    <n v="1.7344160000000001E-2"/>
    <n v="1.022002E-7"/>
    <n v="2.2714E-4"/>
    <n v="5.48E-6"/>
    <n v="5.31E-6"/>
    <n v="1.6E-7"/>
    <n v="6.4699999999999999E-6"/>
    <n v="0.99441820528920177"/>
    <n v="1"/>
    <n v="1"/>
    <n v="0.86894289552850745"/>
    <n v="0.8736042875292418"/>
    <n v="0.87360428761116571"/>
    <n v="0.69135024412716917"/>
    <n v="0.85863874349508207"/>
    <n v="3.6495148134113702E-5"/>
    <n v="1.7344160000000001E-2"/>
    <n v="1.022002E-7"/>
    <n v="1.9737168929034518E-4"/>
    <n v="4.7873514956602453E-6"/>
    <n v="4.6388387672152896E-6"/>
    <n v="1.1061603906034707E-7"/>
    <n v="5.5553926704131811E-6"/>
  </r>
  <r>
    <x v="3"/>
    <s v="Nonpoint"/>
    <s v="Mobile Sources"/>
    <s v="Marine Vessels, Commercial"/>
    <s v="Diesel"/>
    <s v="Underway emissions"/>
    <s v="Main"/>
    <s v="C2"/>
    <s v="A"/>
    <s v="R"/>
    <n v="4.1130300000000002E-3"/>
    <n v="1.7330350000000001"/>
    <n v="4.249143E-5"/>
    <n v="6.3238299999999997E-2"/>
    <n v="2.2759E-3"/>
    <n v="2.2077199999999998E-3"/>
    <n v="1.5999999999999999E-5"/>
    <n v="6.6704900000000003E-3"/>
    <n v="0.99441820528920177"/>
    <n v="1"/>
    <n v="1"/>
    <n v="0.86894289552850745"/>
    <n v="0.8736042875292418"/>
    <n v="0.87360428761116571"/>
    <n v="0.69135024412716917"/>
    <n v="0.85863874349508207"/>
    <n v="4.0900719109006455E-3"/>
    <n v="1.7330350000000001"/>
    <n v="4.249143E-5"/>
    <n v="5.4950471510300414E-2"/>
    <n v="1.9882359979878014E-3"/>
    <n v="1.9286736578449225E-3"/>
    <n v="1.1061603906034707E-5"/>
    <n v="5.7275411520965099E-3"/>
  </r>
  <r>
    <x v="4"/>
    <s v="Nonpoint"/>
    <s v="Mobile Sources"/>
    <s v="Marine Vessels, Commercial"/>
    <s v="Diesel"/>
    <s v="Underway emissions"/>
    <s v="Auxiliary"/>
    <s v="C2"/>
    <s v="A"/>
    <s v="R"/>
    <n v="0.26046190000000002"/>
    <n v="109.7436"/>
    <n v="7.8068090000000005E-4"/>
    <n v="1.6606050000000001"/>
    <n v="4.1816199999999998E-2"/>
    <n v="4.0561699999999999E-2"/>
    <n v="1.0089299999999999E-3"/>
    <n v="4.7746070000000002E-2"/>
    <n v="0.99441820528920177"/>
    <n v="1"/>
    <n v="1"/>
    <n v="0.86894289552850745"/>
    <n v="0.8736042875292418"/>
    <n v="0.87360428761116571"/>
    <n v="0.69135024412716917"/>
    <n v="0.85863874349508207"/>
    <n v="0.25900805514421554"/>
    <n v="109.7436"/>
    <n v="7.8068090000000005E-4"/>
    <n v="1.4429709170291172"/>
    <n v="3.653081160818028E-2"/>
    <n v="3.5434875032797818E-2"/>
    <n v="6.9752400180722476E-4"/>
    <n v="4.0996625551628231E-2"/>
  </r>
  <r>
    <x v="0"/>
    <s v="Nonpoint"/>
    <s v="Mobile Sources"/>
    <s v="Marine Vessels, Commercial"/>
    <s v="Diesel"/>
    <s v="Port emissions"/>
    <s v="Main"/>
    <s v="C2"/>
    <s v="A"/>
    <s v="R"/>
    <n v="3.8434300000000001E-3"/>
    <n v="1.6194"/>
    <n v="8.0488370000000005E-5"/>
    <n v="0.1091678"/>
    <n v="4.3112200000000002E-3"/>
    <n v="4.1819200000000004E-3"/>
    <n v="1.49E-5"/>
    <n v="1.4237690000000001E-2"/>
    <n v="0.99441820528920177"/>
    <n v="1"/>
    <n v="1"/>
    <n v="0.86894289552850745"/>
    <n v="0.8736042875292418"/>
    <n v="0.87360428761116571"/>
    <n v="0.69135024412716917"/>
    <n v="0.85863874349508207"/>
    <n v="3.8219767627546771E-3"/>
    <n v="1.6194"/>
    <n v="8.0488370000000005E-5"/>
    <n v="9.4860584230476996E-2"/>
    <n v="3.7663002764818181E-3"/>
    <n v="3.6533432424468867E-3"/>
    <n v="1.0301118637494821E-5"/>
    <n v="1.2225032251872495E-2"/>
  </r>
  <r>
    <x v="1"/>
    <s v="Nonpoint"/>
    <s v="Mobile Sources"/>
    <s v="Marine Vessels, Commercial"/>
    <s v="Diesel"/>
    <s v="Port emissions"/>
    <s v="Auxiliary"/>
    <s v="C2"/>
    <s v="A"/>
    <s v="R"/>
    <n v="1.709109"/>
    <n v="720.11990000000003"/>
    <n v="5.1227039999999996E-3"/>
    <n v="10.89663"/>
    <n v="0.2743912"/>
    <n v="0.26615939999999999"/>
    <n v="6.6201000000000003E-3"/>
    <n v="0.31330029999999998"/>
    <n v="0.99441820528920177"/>
    <n v="1"/>
    <n v="1"/>
    <n v="0.86894289552850745"/>
    <n v="0.8736042875292418"/>
    <n v="0.87360428761116571"/>
    <n v="0.69135024412716917"/>
    <n v="0.85863874349508207"/>
    <n v="1.6995691044236223"/>
    <n v="720.11990000000003"/>
    <n v="5.1227039999999996E-3"/>
    <n v="9.4685492237027997"/>
    <n v="0.23970932878029369"/>
    <n v="0.23251799302801529"/>
    <n v="4.5768077511462732E-3"/>
    <n v="0.26901177592863224"/>
  </r>
  <r>
    <x v="3"/>
    <s v="Nonpoint"/>
    <s v="Mobile Sources"/>
    <s v="Marine Vessels, Commercial"/>
    <s v="Diesel"/>
    <s v="Underway emissions"/>
    <s v="Main"/>
    <s v="C2"/>
    <s v="A"/>
    <s v="R"/>
    <n v="10.17205"/>
    <n v="4725.1859999999997"/>
    <n v="4.2926390000000002E-2"/>
    <n v="80.438180000000003"/>
    <n v="2.2992979999999998"/>
    <n v="2.2303190000000002"/>
    <n v="4.3438900000000003E-2"/>
    <n v="4.6442389999999998"/>
    <n v="0.99441820528920177"/>
    <n v="1"/>
    <n v="1"/>
    <n v="0.86894289552850745"/>
    <n v="0.8736042875292418"/>
    <n v="0.87360428761116571"/>
    <n v="0.69135024412716917"/>
    <n v="0.85863874349508207"/>
    <n v="10.115271705112026"/>
    <n v="4725.1859999999997"/>
    <n v="4.2926390000000002E-2"/>
    <n v="69.896185040243282"/>
    <n v="2.0086765911074105"/>
    <n v="1.9484162411406476"/>
    <n v="3.0031494119615691E-2"/>
    <n v="3.9877235394508563"/>
  </r>
  <r>
    <x v="4"/>
    <s v="Nonpoint"/>
    <s v="Mobile Sources"/>
    <s v="Marine Vessels, Commercial"/>
    <s v="Diesel"/>
    <s v="Underway emissions"/>
    <s v="Auxiliary"/>
    <s v="C2"/>
    <s v="A"/>
    <s v="R"/>
    <n v="19.428529999999999"/>
    <n v="8692.2440000000006"/>
    <n v="5.8738720000000001E-2"/>
    <n v="123.5543"/>
    <n v="3.147402"/>
    <n v="3.0518779999999999"/>
    <n v="0.24025830000000001"/>
    <n v="3.6476820000000001"/>
    <n v="0.99441820528920177"/>
    <n v="1"/>
    <n v="1"/>
    <n v="0.86894289552850745"/>
    <n v="0.8736042875292418"/>
    <n v="0.87360428761116571"/>
    <n v="0.69135024412716917"/>
    <n v="0.85863874349508207"/>
    <n v="19.320083934007414"/>
    <n v="8692.2440000000006"/>
    <n v="5.8738720000000001E-2"/>
    <n v="107.36163119699786"/>
    <n v="2.7495838817781109"/>
    <n v="2.6661337060661889"/>
    <n v="0.16610263435857867"/>
    <n v="3.1320410891496282"/>
  </r>
  <r>
    <x v="5"/>
    <s v="Nonpoint"/>
    <s v="Mobile Sources"/>
    <s v="Marine Vessels, Commercial"/>
    <s v="Diesel"/>
    <s v="Underway emissions"/>
    <s v="Main"/>
    <s v="C3"/>
    <s v="A"/>
    <s v="R"/>
    <n v="6.8356180000000002"/>
    <n v="1240.8219999999999"/>
    <n v="1.208244E-2"/>
    <n v="40.471240000000002"/>
    <n v="0.68235440000000003"/>
    <n v="0.62776520000000002"/>
    <n v="0.76204300000000003"/>
    <n v="6.0046419999999996"/>
    <n v="1.1142282901423042"/>
    <n v="1.1142282561841881"/>
    <n v="1.1142282561841881"/>
    <n v="0.97382781870213742"/>
    <n v="1.1142282902172564"/>
    <n v="1.1142282966527544"/>
    <n v="1.1142282902500085"/>
    <n v="1.1142282901464029"/>
    <n v="7.6164389562059576"/>
    <n v="1382.5589332949764"/>
    <n v="1.3462596051650082E-2"/>
    <n v="39.412019369370697"/>
    <n v="0.76029857643422194"/>
    <n v="0.69947374949387564"/>
    <n v="0.84908986898698724"/>
    <n v="6.6905419886012769"/>
  </r>
  <r>
    <x v="6"/>
    <s v="Nonpoint"/>
    <s v="Mobile Sources"/>
    <s v="Marine Vessels, Commercial"/>
    <s v="Diesel"/>
    <s v="Underway emissions"/>
    <s v="Auxiliary"/>
    <s v="C3"/>
    <s v="A"/>
    <s v="R"/>
    <n v="18.160699999999999"/>
    <n v="14319.76"/>
    <n v="6.5199980000000005E-2"/>
    <n v="155.23840000000001"/>
    <n v="3.6821579999999998"/>
    <n v="3.3875839999999999"/>
    <n v="8.732367"/>
    <n v="7.0513219999999999"/>
    <n v="1.1142282901423042"/>
    <n v="1.1142282561841881"/>
    <n v="1.1142282561841881"/>
    <n v="0.97382781870213742"/>
    <n v="1.1142282902172564"/>
    <n v="1.1142282966527544"/>
    <n v="1.1142282902500085"/>
    <n v="1.1142282901464029"/>
    <n v="20.235165708787342"/>
    <n v="15955.481213776089"/>
    <n v="7.264766001864395E-2"/>
    <n v="151.17547245080991"/>
    <n v="4.1027646126497928"/>
    <n v="3.7745419500881243"/>
    <n v="9.7298503522455952"/>
    <n v="7.8567824553317136"/>
  </r>
  <r>
    <x v="0"/>
    <s v="Nonpoint"/>
    <s v="Mobile Sources"/>
    <s v="Marine Vessels, Commercial"/>
    <s v="Diesel"/>
    <s v="Port emissions"/>
    <s v="Main"/>
    <s v="C2"/>
    <s v="A"/>
    <s v="R"/>
    <n v="0.17397080000000001"/>
    <n v="73.30001"/>
    <n v="2.3080280000000002E-3"/>
    <n v="3.3014320000000001"/>
    <n v="0.12362380000000001"/>
    <n v="0.1199178"/>
    <n v="6.7241000000000002E-4"/>
    <n v="0.38232189999999999"/>
    <n v="0.99441820528920177"/>
    <n v="1"/>
    <n v="1"/>
    <n v="0.86894289552850745"/>
    <n v="0.8736042875292418"/>
    <n v="0.87360428761116571"/>
    <n v="0.69135024412716917"/>
    <n v="0.85863874349508207"/>
    <n v="0.17299973070872668"/>
    <n v="73.30001"/>
    <n v="2.3080280000000002E-3"/>
    <n v="2.8687558814704714"/>
    <n v="0.10799828172065749"/>
    <n v="0.10476070424089826"/>
    <n v="4.6487081765354983E-4"/>
    <n v="0.32827639582665241"/>
  </r>
  <r>
    <x v="1"/>
    <s v="Nonpoint"/>
    <s v="Mobile Sources"/>
    <s v="Marine Vessels, Commercial"/>
    <s v="Diesel"/>
    <s v="Port emissions"/>
    <s v="Auxiliary"/>
    <s v="C2"/>
    <s v="A"/>
    <s v="R"/>
    <n v="20.174800000000001"/>
    <n v="9057.4689999999991"/>
    <n v="6.2410380000000001E-2"/>
    <n v="129.08690000000001"/>
    <n v="3.3455499999999998"/>
    <n v="3.242645"/>
    <n v="0.45212760000000002"/>
    <n v="3.744831"/>
    <n v="0.99441820528920177"/>
    <n v="1"/>
    <n v="1"/>
    <n v="0.86894289552850745"/>
    <n v="0.8736042875292418"/>
    <n v="0.87360428761116571"/>
    <n v="0.69135024412716917"/>
    <n v="0.85863874349508207"/>
    <n v="20.062188408068589"/>
    <n v="9057.4689999999991"/>
    <n v="6.2410380000000001E-2"/>
    <n v="112.16914466079891"/>
    <n v="2.9226868241434549"/>
    <n v="2.8327885752009085"/>
    <n v="0.3125785266366311"/>
    <n v="3.2154569844414316"/>
  </r>
  <r>
    <x v="3"/>
    <s v="Nonpoint"/>
    <s v="Mobile Sources"/>
    <s v="Marine Vessels, Commercial"/>
    <s v="Diesel"/>
    <s v="Underway emissions"/>
    <s v="Main"/>
    <s v="C2"/>
    <s v="A"/>
    <s v="R"/>
    <n v="43.107109999999999"/>
    <n v="18533.96"/>
    <n v="0.14400760000000001"/>
    <n v="292.40019999999998"/>
    <n v="7.713584"/>
    <n v="7.4821799999999996"/>
    <n v="0.17038300000000001"/>
    <n v="11.00498"/>
    <n v="0.99441820528920177"/>
    <n v="1"/>
    <n v="1"/>
    <n v="0.86894289552850745"/>
    <n v="0.8736042875292418"/>
    <n v="0.87360428761116571"/>
    <n v="0.69135024412716917"/>
    <n v="0.85863874349508207"/>
    <n v="42.8664949614042"/>
    <n v="18533.96"/>
    <n v="0.14400760000000001"/>
    <n v="254.07907644111467"/>
    <n v="6.738620054616959"/>
    <n v="6.5364645286785112"/>
    <n v="0.11779432864511948"/>
    <n v="9.4493021993885087"/>
  </r>
  <r>
    <x v="4"/>
    <s v="Nonpoint"/>
    <s v="Mobile Sources"/>
    <s v="Marine Vessels, Commercial"/>
    <s v="Diesel"/>
    <s v="Underway emissions"/>
    <s v="Auxiliary"/>
    <s v="C2"/>
    <s v="A"/>
    <s v="R"/>
    <n v="67.568349999999995"/>
    <n v="29745.17"/>
    <n v="0.2067407"/>
    <n v="431.65980000000002"/>
    <n v="11.07957"/>
    <n v="10.74159"/>
    <n v="1.0858350000000001"/>
    <n v="12.501810000000001"/>
    <n v="0.99441820528920177"/>
    <n v="1"/>
    <n v="1"/>
    <n v="0.86894289552850745"/>
    <n v="0.8736042875292418"/>
    <n v="0.87360428761116571"/>
    <n v="0.69135024412716917"/>
    <n v="0.85863874349508207"/>
    <n v="67.191197341352634"/>
    <n v="29745.17"/>
    <n v="0.2067407"/>
    <n v="375.08771649525642"/>
    <n v="9.6791598559803624"/>
    <n v="9.3838990797612212"/>
    <n v="0.75069229233182477"/>
    <n v="10.734538429814252"/>
  </r>
  <r>
    <x v="5"/>
    <s v="Nonpoint"/>
    <s v="Mobile Sources"/>
    <s v="Marine Vessels, Commercial"/>
    <s v="Diesel"/>
    <s v="Underway emissions"/>
    <s v="Main"/>
    <s v="C3"/>
    <s v="A"/>
    <s v="R"/>
    <n v="40.423279999999998"/>
    <n v="12642.41"/>
    <n v="7.5733880000000003E-2"/>
    <n v="316.22820000000002"/>
    <n v="4.2770570000000001"/>
    <n v="3.9348920000000001"/>
    <n v="7.7333100000000004"/>
    <n v="24.569009999999999"/>
    <n v="1.1142282901423042"/>
    <n v="1.1142282561841881"/>
    <n v="1.1142282561841881"/>
    <n v="0.97382781870213742"/>
    <n v="1.1142282902172564"/>
    <n v="1.1142282966527544"/>
    <n v="1.1142282902500085"/>
    <n v="1.1142282901464029"/>
    <n v="45.040762156343597"/>
    <n v="14086.530448265541"/>
    <n v="8.4384829046462564E-2"/>
    <n v="307.95181821810326"/>
    <n v="4.7656179082717482"/>
    <n v="4.3843680106725502"/>
    <n v="8.6166727792732942"/>
    <n v="27.375486002889872"/>
  </r>
  <r>
    <x v="6"/>
    <s v="Nonpoint"/>
    <s v="Mobile Sources"/>
    <s v="Marine Vessels, Commercial"/>
    <s v="Diesel"/>
    <s v="Underway emissions"/>
    <s v="Auxiliary"/>
    <s v="C3"/>
    <s v="A"/>
    <s v="R"/>
    <n v="12.9293"/>
    <n v="9990.4779999999992"/>
    <n v="4.5693449999999997E-2"/>
    <n v="114.2893"/>
    <n v="2.580527"/>
    <n v="2.3740860000000001"/>
    <n v="6.09232"/>
    <n v="5.0130879999999998"/>
    <n v="1.1142282901423042"/>
    <n v="1.1142282561841881"/>
    <n v="1.1142282561841881"/>
    <n v="0.97382781870213742"/>
    <n v="1.1142282902172564"/>
    <n v="1.1142282966527544"/>
    <n v="1.1142282902500085"/>
    <n v="1.1142282901464029"/>
    <n v="14.406191831736892"/>
    <n v="11131.672880386493"/>
    <n v="5.0912933112539388E-2"/>
    <n v="111.29809971999418"/>
    <n v="2.8752961870694662"/>
    <n v="2.6452737998871512"/>
    <n v="6.7882352972559312"/>
    <n v="5.5857244705934503"/>
  </r>
  <r>
    <x v="3"/>
    <s v="Nonpoint"/>
    <s v="Mobile Sources"/>
    <s v="Marine Vessels, Commercial"/>
    <s v="Diesel"/>
    <s v="Underway emissions"/>
    <s v="Main"/>
    <s v="C2"/>
    <s v="A"/>
    <s v="R"/>
    <n v="7.6166799999999997"/>
    <n v="3221.8530000000001"/>
    <n v="3.4685939999999998E-2"/>
    <n v="63.032760000000003"/>
    <n v="1.8579060000000001"/>
    <n v="1.802171"/>
    <n v="2.961886E-2"/>
    <n v="3.7278720000000001"/>
    <n v="0.99441820528920177"/>
    <n v="1"/>
    <n v="1"/>
    <n v="0.86894289552850745"/>
    <n v="0.8736042875292418"/>
    <n v="0.87360428761116571"/>
    <n v="0.69135024412716917"/>
    <n v="0.85863874349508207"/>
    <n v="7.5741652558621571"/>
    <n v="3221.8530000000001"/>
    <n v="3.4685939999999998E-2"/>
    <n v="54.771868987553489"/>
    <n v="1.6230746474263036"/>
    <n v="1.574384312608502"/>
    <n v="2.0477006091768446E-2"/>
    <n v="3.2008953299904985"/>
  </r>
  <r>
    <x v="4"/>
    <s v="Nonpoint"/>
    <s v="Mobile Sources"/>
    <s v="Marine Vessels, Commercial"/>
    <s v="Diesel"/>
    <s v="Underway emissions"/>
    <s v="Auxiliary"/>
    <s v="C2"/>
    <s v="A"/>
    <s v="R"/>
    <n v="62.493949999999998"/>
    <n v="27143.18"/>
    <n v="0.19013630000000001"/>
    <n v="399.0813"/>
    <n v="10.188230000000001"/>
    <n v="9.8788789999999995"/>
    <n v="0.78656000000000004"/>
    <n v="11.52378"/>
    <n v="0.99441820528920177"/>
    <n v="1"/>
    <n v="1"/>
    <n v="0.86894289552850745"/>
    <n v="0.8736042875292418"/>
    <n v="0.87360428761116571"/>
    <n v="0.69135024412716917"/>
    <n v="0.85863874349508207"/>
    <n v="62.145121600433107"/>
    <n v="27143.18"/>
    <n v="0.19013630000000001"/>
    <n v="346.77886037328096"/>
    <n v="8.9004814103340486"/>
    <n v="8.6302310511919043"/>
    <n v="0.54378844802066617"/>
    <n v="9.8947639795137565"/>
  </r>
  <r>
    <x v="5"/>
    <s v="Nonpoint"/>
    <s v="Mobile Sources"/>
    <s v="Marine Vessels, Commercial"/>
    <s v="Diesel"/>
    <s v="Underway emissions"/>
    <s v="Main"/>
    <s v="C3"/>
    <s v="A"/>
    <s v="R"/>
    <n v="3.2996259999999999"/>
    <n v="1333.7809999999999"/>
    <n v="6.2822030000000001E-3"/>
    <n v="29.762499999999999"/>
    <n v="0.35478660000000001"/>
    <n v="0.32640330000000001"/>
    <n v="0.81628990000000001"/>
    <n v="1.9278919999999999"/>
    <n v="1.1142282901423042"/>
    <n v="1.1142282561841881"/>
    <n v="1.1142282561841881"/>
    <n v="0.97382781870213742"/>
    <n v="1.1142282902172564"/>
    <n v="1.1142282966527544"/>
    <n v="1.1142282902500085"/>
    <n v="1.1142282901464029"/>
    <n v="3.6765366360890903"/>
    <n v="1486.1364777616025"/>
    <n v="6.999808093685075E-3"/>
    <n v="28.983550454122366"/>
    <n v="0.39531326670999367"/>
    <n v="0.36368779298083798"/>
    <n v="0.90953329962535046"/>
    <n v="2.1481118067469289"/>
  </r>
  <r>
    <x v="6"/>
    <s v="Nonpoint"/>
    <s v="Mobile Sources"/>
    <s v="Marine Vessels, Commercial"/>
    <s v="Diesel"/>
    <s v="Underway emissions"/>
    <s v="Auxiliary"/>
    <s v="C3"/>
    <s v="A"/>
    <s v="R"/>
    <n v="0.53898330000000005"/>
    <n v="403.09300000000002"/>
    <n v="1.857341E-3"/>
    <n v="4.8727780000000003"/>
    <n v="0.10489329999999999"/>
    <n v="9.6501530000000002E-2"/>
    <n v="0.24581120000000001"/>
    <n v="0.20852000000000001"/>
    <n v="1.1142282901423042"/>
    <n v="1.1142282561841881"/>
    <n v="1.1142282561841881"/>
    <n v="0.97382781870213742"/>
    <n v="1.1142282902172564"/>
    <n v="1.1142282966527544"/>
    <n v="1.1142282902500085"/>
    <n v="1.1142282901464029"/>
    <n v="0.60055044077425668"/>
    <n v="449.13761047005295"/>
    <n v="2.0695018235693959E-3"/>
    <n v="4.7452467707597643"/>
    <n v="0.11687508231424575"/>
    <n v="0.10752473539628468"/>
    <n v="0.27388979310030287"/>
    <n v="0.23233888306132794"/>
  </r>
  <r>
    <x v="3"/>
    <s v="Nonpoint"/>
    <s v="Mobile Sources"/>
    <s v="Marine Vessels, Commercial"/>
    <s v="Diesel"/>
    <s v="Underway emissions"/>
    <s v="Main"/>
    <s v="C2"/>
    <s v="A"/>
    <s v="R"/>
    <n v="1.8719E-4"/>
    <n v="7.8867909999999999E-2"/>
    <n v="7.2945180000000003E-7"/>
    <n v="1.39869E-3"/>
    <n v="3.8999999999999999E-5"/>
    <n v="3.79E-5"/>
    <n v="7.3E-7"/>
    <n v="6.7100000000000005E-5"/>
    <n v="0.99441820528920177"/>
    <n v="1"/>
    <n v="1"/>
    <n v="0.86894289552850745"/>
    <n v="0.8736042875292418"/>
    <n v="0.87360428761116571"/>
    <n v="0.69135024412716917"/>
    <n v="0.85863874349508207"/>
    <n v="1.8614514384808568E-4"/>
    <n v="7.8867909999999999E-2"/>
    <n v="7.2945180000000003E-7"/>
    <n v="1.215381738546768E-3"/>
    <n v="3.4070567213640427E-5"/>
    <n v="3.310960250046318E-5"/>
    <n v="5.0468567821283349E-7"/>
    <n v="5.7614659688520012E-5"/>
  </r>
  <r>
    <x v="4"/>
    <s v="Nonpoint"/>
    <s v="Mobile Sources"/>
    <s v="Marine Vessels, Commercial"/>
    <s v="Diesel"/>
    <s v="Underway emissions"/>
    <s v="Auxiliary"/>
    <s v="C2"/>
    <s v="A"/>
    <s v="R"/>
    <n v="5.6700000000000003E-5"/>
    <n v="2.3884720000000002E-2"/>
    <n v="1.697563E-7"/>
    <n v="3.6141E-4"/>
    <n v="9.0999999999999993E-6"/>
    <n v="8.8200000000000003E-6"/>
    <n v="2.2000000000000001E-7"/>
    <n v="1.04E-5"/>
    <n v="0.99441820528920177"/>
    <n v="1"/>
    <n v="1"/>
    <n v="0.86894289552850745"/>
    <n v="0.8736042875292418"/>
    <n v="0.87360428761116571"/>
    <n v="0.69135024412716917"/>
    <n v="0.85863874349508207"/>
    <n v="5.6383512239897741E-5"/>
    <n v="2.3884720000000002E-2"/>
    <n v="1.697563E-7"/>
    <n v="3.1404465187295788E-4"/>
    <n v="7.9497990165160992E-6"/>
    <n v="7.7051898167304811E-6"/>
    <n v="1.5209705370797721E-7"/>
    <n v="8.9298429323488538E-6"/>
  </r>
  <r>
    <x v="0"/>
    <s v="Nonpoint"/>
    <s v="Mobile Sources"/>
    <s v="Marine Vessels, Commercial"/>
    <s v="Diesel"/>
    <s v="Port emissions"/>
    <s v="Main"/>
    <s v="C2"/>
    <s v="A"/>
    <s v="R"/>
    <n v="1.3341520000000001E-2"/>
    <n v="5.6211902"/>
    <n v="1.75816393E-4"/>
    <n v="0.25178755000000003"/>
    <n v="9.4167899999999995E-3"/>
    <n v="9.1348599999999999E-3"/>
    <n v="5.1870000000000003E-5"/>
    <n v="2.9056240000000001E-2"/>
    <n v="0.99441820528920177"/>
    <n v="1"/>
    <n v="1"/>
    <n v="0.86894289552850745"/>
    <n v="0.8736042875292418"/>
    <n v="0.87360428761116571"/>
    <n v="0.69135024412716917"/>
    <n v="0.85863874349508207"/>
    <n v="1.3267050374229991E-2"/>
    <n v="5.6211902"/>
    <n v="1.75816393E-4"/>
    <n v="0.21878900275502888"/>
    <n v="8.2265481187624879E-3"/>
    <n v="7.9802528627277332E-3"/>
    <n v="3.5860337162876264E-5"/>
    <n v="2.4948813404291545E-2"/>
  </r>
  <r>
    <x v="1"/>
    <s v="Nonpoint"/>
    <s v="Mobile Sources"/>
    <s v="Marine Vessels, Commercial"/>
    <s v="Diesel"/>
    <s v="Port emissions"/>
    <s v="Auxiliary"/>
    <s v="C2"/>
    <s v="A"/>
    <s v="R"/>
    <n v="0.9471041"/>
    <n v="401.08019999999999"/>
    <n v="2.8458089999999999E-3"/>
    <n v="6.0400479999999996"/>
    <n v="0.15244168"/>
    <n v="0.14785918000000001"/>
    <n v="5.0282299999999999E-3"/>
    <n v="0.17378508000000001"/>
    <n v="0.99441820528920177"/>
    <n v="1"/>
    <n v="1"/>
    <n v="0.86894289552850745"/>
    <n v="0.8736042875292418"/>
    <n v="0.87360428761116571"/>
    <n v="0.69135024412716917"/>
    <n v="0.85863874349508207"/>
    <n v="0.94181755934404465"/>
    <n v="401.08019999999999"/>
    <n v="2.8458089999999999E-3"/>
    <n v="5.2484567982511701"/>
    <n v="0.13317370524616068"/>
    <n v="0.12917041361067114"/>
    <n v="3.4762680380275557E-3"/>
    <n v="0.14921860272939233"/>
  </r>
  <r>
    <x v="3"/>
    <s v="Nonpoint"/>
    <s v="Mobile Sources"/>
    <s v="Marine Vessels, Commercial"/>
    <s v="Diesel"/>
    <s v="Underway emissions"/>
    <s v="Main"/>
    <s v="C2"/>
    <s v="A"/>
    <s v="R"/>
    <n v="5.9447549999999998"/>
    <n v="2611.8969999999999"/>
    <n v="1.8922899999999999E-2"/>
    <n v="38.534179999999999"/>
    <n v="1.013579"/>
    <n v="0.98317370000000004"/>
    <n v="2.4010400000000001E-2"/>
    <n v="1.361961"/>
    <n v="0.99441820528920177"/>
    <n v="1"/>
    <n v="1"/>
    <n v="0.86894289552850745"/>
    <n v="0.8736042875292418"/>
    <n v="0.87360428761116571"/>
    <n v="0.69135024412716917"/>
    <n v="0.85863874349508207"/>
    <n v="5.9115725979840086"/>
    <n v="2611.8969999999999"/>
    <n v="1.8922899999999999E-2"/>
    <n v="33.484001946016697"/>
    <n v="0.88546696014960136"/>
    <n v="0.85890475978653402"/>
    <n v="1.6599595901590984E-2"/>
    <n v="1.1694324817293054"/>
  </r>
  <r>
    <x v="4"/>
    <s v="Nonpoint"/>
    <s v="Mobile Sources"/>
    <s v="Marine Vessels, Commercial"/>
    <s v="Diesel"/>
    <s v="Underway emissions"/>
    <s v="Auxiliary"/>
    <s v="C2"/>
    <s v="A"/>
    <s v="R"/>
    <n v="2.3349039999999999"/>
    <n v="1017.032"/>
    <n v="7.0750079999999998E-3"/>
    <n v="14.87843"/>
    <n v="0.37907859999999999"/>
    <n v="0.3675949"/>
    <n v="2.5718749999999999E-2"/>
    <n v="0.43238700000000002"/>
    <n v="0.99441820528920177"/>
    <n v="1"/>
    <n v="1"/>
    <n v="0.86894289552850745"/>
    <n v="0.8736042875292418"/>
    <n v="0.87360428761116571"/>
    <n v="0.69135024412716917"/>
    <n v="0.85863874349508207"/>
    <n v="2.3218710452025784"/>
    <n v="1017.032"/>
    <n v="7.0750079999999998E-3"/>
    <n v="12.92850604511821"/>
    <n v="0.33116469027058243"/>
    <n v="0.32113248074399769"/>
    <n v="1.7780664091145631E-2"/>
    <n v="0.37126423038360806"/>
  </r>
  <r>
    <x v="5"/>
    <s v="Nonpoint"/>
    <s v="Mobile Sources"/>
    <s v="Marine Vessels, Commercial"/>
    <s v="Diesel"/>
    <s v="Underway emissions"/>
    <s v="Main"/>
    <s v="C3"/>
    <s v="A"/>
    <s v="R"/>
    <n v="19.718730000000001"/>
    <n v="7865.4040000000005"/>
    <n v="4.3608309999999997E-2"/>
    <n v="202.70099999999999"/>
    <n v="2.462771"/>
    <n v="2.265749"/>
    <n v="4.798699"/>
    <n v="9.3612260000000003"/>
    <n v="1.1142282901423042"/>
    <n v="1.1142282561841881"/>
    <n v="1.1142282561841881"/>
    <n v="0.97382781870213742"/>
    <n v="1.1142282902172564"/>
    <n v="1.1142282966527544"/>
    <n v="1.1142282902500085"/>
    <n v="1.1142282901464029"/>
    <n v="21.971166811677758"/>
    <n v="8763.855383104139"/>
    <n v="4.8589611206439488E-2"/>
    <n v="197.39587267874194"/>
    <n v="2.7440891205266431"/>
    <n v="2.5245616489126816"/>
    <n v="5.3468461821944251"/>
    <n v="10.43054283965405"/>
  </r>
  <r>
    <x v="6"/>
    <s v="Nonpoint"/>
    <s v="Mobile Sources"/>
    <s v="Marine Vessels, Commercial"/>
    <s v="Diesel"/>
    <s v="Underway emissions"/>
    <s v="Auxiliary"/>
    <s v="C3"/>
    <s v="A"/>
    <s v="R"/>
    <n v="3.5782210000000001"/>
    <n v="2553.7150000000001"/>
    <n v="1.1896439999999999E-2"/>
    <n v="31.549900000000001"/>
    <n v="0.67185010000000001"/>
    <n v="0.61810140000000002"/>
    <n v="1.557288"/>
    <n v="1.380125"/>
    <n v="1.1142282901423042"/>
    <n v="1.1142282561841881"/>
    <n v="1.1142282561841881"/>
    <n v="0.97382781870213742"/>
    <n v="1.1142282902172564"/>
    <n v="1.1142282966527544"/>
    <n v="1.1142282902500085"/>
    <n v="1.1142282901464029"/>
    <n v="3.9869550665812858"/>
    <n v="2845.4214112414038"/>
    <n v="1.3255349595999822E-2"/>
    <n v="30.724170297270565"/>
    <n v="0.74859438820529278"/>
    <n v="0.68870607008068285"/>
    <n v="1.7351743456668551"/>
    <n v="1.5377743189383044"/>
  </r>
  <r>
    <x v="3"/>
    <s v="Nonpoint"/>
    <s v="Mobile Sources"/>
    <s v="Marine Vessels, Commercial"/>
    <s v="Diesel"/>
    <s v="Underway emissions"/>
    <s v="Main"/>
    <s v="C2"/>
    <s v="A"/>
    <s v="R"/>
    <n v="1.1213999999999999E-4"/>
    <n v="6.125017E-2"/>
    <n v="4.4075059999999998E-7"/>
    <n v="8.2733999999999998E-4"/>
    <n v="2.3600000000000001E-5"/>
    <n v="2.2900000000000001E-5"/>
    <n v="5.6000000000000004E-7"/>
    <n v="4.7700000000000001E-5"/>
    <n v="0.99441820528920177"/>
    <n v="1"/>
    <n v="1"/>
    <n v="0.86894289552850745"/>
    <n v="0.8736042875292418"/>
    <n v="0.87360428761116571"/>
    <n v="0.69135024412716917"/>
    <n v="0.85863874349508207"/>
    <n v="1.1151405754113108E-4"/>
    <n v="6.125017E-2"/>
    <n v="4.4075059999999998E-7"/>
    <n v="7.1891121518655534E-4"/>
    <n v="2.0617061185690106E-5"/>
    <n v="2.0005538186295695E-5"/>
    <n v="3.8715613671121475E-7"/>
    <n v="4.0957068064715418E-5"/>
  </r>
  <r>
    <x v="4"/>
    <s v="Nonpoint"/>
    <s v="Mobile Sources"/>
    <s v="Marine Vessels, Commercial"/>
    <s v="Diesel"/>
    <s v="Underway emissions"/>
    <s v="Auxiliary"/>
    <s v="C2"/>
    <s v="A"/>
    <s v="R"/>
    <n v="3.6699999999999998E-5"/>
    <n v="1.7344160000000001E-2"/>
    <n v="1.100914E-7"/>
    <n v="2.3284E-4"/>
    <n v="5.8900000000000004E-6"/>
    <n v="5.7200000000000003E-6"/>
    <n v="1.6E-7"/>
    <n v="7.5599999999999996E-6"/>
    <n v="0.99441820528920177"/>
    <n v="1"/>
    <n v="1"/>
    <n v="0.86894289552850745"/>
    <n v="0.8736042875292418"/>
    <n v="0.87360428761116571"/>
    <n v="0.69135024412716917"/>
    <n v="0.85863874349508207"/>
    <n v="3.6495148134113702E-5"/>
    <n v="1.7344160000000001E-2"/>
    <n v="1.100914E-7"/>
    <n v="2.0232466379485769E-4"/>
    <n v="5.1455292535472344E-6"/>
    <n v="4.9970165251358678E-6"/>
    <n v="1.1061603906034707E-7"/>
    <n v="6.4913089008228202E-6"/>
  </r>
  <r>
    <x v="3"/>
    <s v="Nonpoint"/>
    <s v="Mobile Sources"/>
    <s v="Marine Vessels, Commercial"/>
    <s v="Diesel"/>
    <s v="Underway emissions"/>
    <s v="Main"/>
    <s v="C2"/>
    <s v="A"/>
    <s v="R"/>
    <n v="4.5297489999999999E-6"/>
    <n v="1.908575E-3"/>
    <n v="5.8788379999999999E-8"/>
    <n v="8.4329450000000003E-5"/>
    <n v="3.1489250000000001E-6"/>
    <n v="3.0544579999999998E-6"/>
    <n v="1.7545670000000001E-8"/>
    <n v="9.6985750000000006E-6"/>
    <n v="0.99441820528920177"/>
    <n v="1"/>
    <n v="1"/>
    <n v="0.86894289552850745"/>
    <n v="0.8736042875292418"/>
    <n v="0.87360428761116571"/>
    <n v="0.69135024412716917"/>
    <n v="0.85863874349508207"/>
    <n v="4.5044648709905564E-6"/>
    <n v="1.908575E-3"/>
    <n v="5.8788379999999999E-8"/>
    <n v="7.3277476461326498E-5"/>
    <n v="2.7509143811080176E-6"/>
    <n v="2.6683876051282259E-6"/>
    <n v="1.2130203237874749E-8"/>
    <n v="8.3275722516928161E-6"/>
  </r>
  <r>
    <x v="4"/>
    <s v="Nonpoint"/>
    <s v="Mobile Sources"/>
    <s v="Marine Vessels, Commercial"/>
    <s v="Diesel"/>
    <s v="Underway emissions"/>
    <s v="Auxiliary"/>
    <s v="C2"/>
    <s v="A"/>
    <s v="R"/>
    <n v="7.221037E-5"/>
    <n v="3.0425290000000001E-2"/>
    <n v="2.1643580000000001E-7"/>
    <n v="4.6038580000000001E-4"/>
    <n v="1.159311E-5"/>
    <n v="1.124532E-5"/>
    <n v="2.7970190000000001E-7"/>
    <n v="1.3237029999999999E-5"/>
    <n v="0.99441820528920177"/>
    <n v="1"/>
    <n v="1"/>
    <n v="0.86894289552850745"/>
    <n v="0.8736042875292418"/>
    <n v="0.87360428761116571"/>
    <n v="0.69135024412716917"/>
    <n v="0.85863874349508207"/>
    <n v="7.1807306538669216E-5"/>
    <n v="3.0425290000000001E-2"/>
    <n v="2.1643580000000001E-7"/>
    <n v="4.0004897011220835E-4"/>
    <n v="1.0127790601798128E-5"/>
    <n v="9.8239597675595937E-6"/>
    <n v="1.9337197684783306E-7"/>
    <n v="1.1365826806806705E-5"/>
  </r>
  <r>
    <x v="3"/>
    <s v="Nonpoint"/>
    <s v="Mobile Sources"/>
    <s v="Marine Vessels, Commercial"/>
    <s v="Diesel"/>
    <s v="Underway emissions"/>
    <s v="Main"/>
    <s v="C2"/>
    <s v="A"/>
    <s v="R"/>
    <n v="9.3714949999999995"/>
    <n v="4467.8639999999996"/>
    <n v="3.5538970000000003E-2"/>
    <n v="69.186049999999994"/>
    <n v="1.9036"/>
    <n v="1.846492"/>
    <n v="4.1073110000000003E-2"/>
    <n v="3.5386540000000002"/>
    <n v="0.99441820528920177"/>
    <n v="1"/>
    <n v="1"/>
    <n v="0.86894289552850745"/>
    <n v="0.8736042875292418"/>
    <n v="0.87360428761116571"/>
    <n v="0.69135024412716917"/>
    <n v="0.85863874349508207"/>
    <n v="9.3191852387767273"/>
    <n v="4467.8639999999996"/>
    <n v="3.5538970000000003E-2"/>
    <n v="60.118726617180087"/>
    <n v="1.6629931217406646"/>
    <n v="1.6131033282397167"/>
    <n v="2.8395904625562074E-2"/>
    <n v="3.0384254242238464"/>
  </r>
  <r>
    <x v="4"/>
    <s v="Nonpoint"/>
    <s v="Mobile Sources"/>
    <s v="Marine Vessels, Commercial"/>
    <s v="Diesel"/>
    <s v="Underway emissions"/>
    <s v="Auxiliary"/>
    <s v="C2"/>
    <s v="A"/>
    <s v="R"/>
    <n v="26.866849999999999"/>
    <n v="16745.900000000001"/>
    <n v="9.8365359999999999E-2"/>
    <n v="175.124"/>
    <n v="5.2933409999999999"/>
    <n v="5.1107519999999997"/>
    <n v="3.6104609999999999"/>
    <n v="5.4011449999999996"/>
    <n v="0.99441820528920177"/>
    <n v="1"/>
    <n v="1"/>
    <n v="0.86894289552850745"/>
    <n v="0.8736042875292418"/>
    <n v="0.87360428761116571"/>
    <n v="0.69135024412716917"/>
    <n v="0.85863874349508207"/>
    <n v="26.716884758774189"/>
    <n v="16745.900000000001"/>
    <n v="9.8365359999999999E-2"/>
    <n v="152.17275563653433"/>
    <n v="4.6242853929543246"/>
    <n v="4.4647748601173403"/>
    <n v="2.4960930937616235"/>
    <n v="4.6376323562347448"/>
  </r>
  <r>
    <x v="5"/>
    <s v="Nonpoint"/>
    <s v="Mobile Sources"/>
    <s v="Marine Vessels, Commercial"/>
    <s v="Diesel"/>
    <s v="Underway emissions"/>
    <s v="Main"/>
    <s v="C3"/>
    <s v="A"/>
    <s v="R"/>
    <n v="11.948969999999999"/>
    <n v="1892.971"/>
    <n v="2.0005829999999999E-2"/>
    <n v="64.483019999999996"/>
    <n v="1.1298250000000001"/>
    <n v="1.0394399999999999"/>
    <n v="1.1644810000000001"/>
    <n v="10.681950000000001"/>
    <n v="1.1142282901423042"/>
    <n v="1.1142282561841881"/>
    <n v="1.1142282561841881"/>
    <n v="0.97382781870213742"/>
    <n v="1.1142282902172564"/>
    <n v="1.1142282966527544"/>
    <n v="1.1142282902500085"/>
    <n v="1.1142282901464029"/>
    <n v="13.313880412061687"/>
    <n v="2109.2017763372387"/>
    <n v="2.2291061074417313E-2"/>
    <n v="62.795358709926298"/>
    <n v="1.2588829779947119"/>
    <n v="1.158173460672739"/>
    <n v="1.2974976736586201"/>
    <n v="11.902130883929368"/>
  </r>
  <r>
    <x v="6"/>
    <s v="Nonpoint"/>
    <s v="Mobile Sources"/>
    <s v="Marine Vessels, Commercial"/>
    <s v="Diesel"/>
    <s v="Underway emissions"/>
    <s v="Auxiliary"/>
    <s v="C3"/>
    <s v="A"/>
    <s v="R"/>
    <n v="11.48517"/>
    <n v="12169.84"/>
    <n v="5.228232E-2"/>
    <n v="101.1212"/>
    <n v="2.952645"/>
    <n v="2.7164229999999998"/>
    <n v="7.4213259999999996"/>
    <n v="4.5664410000000002"/>
    <n v="1.1142282901423042"/>
    <n v="1.1142282561841881"/>
    <n v="1.1142282561841881"/>
    <n v="0.97382781870213742"/>
    <n v="1.1142282902172564"/>
    <n v="1.1142282966527544"/>
    <n v="1.1142282902500085"/>
    <n v="1.1142282901464029"/>
    <n v="12.797101331093687"/>
    <n v="13559.97960124058"/>
    <n v="5.82544382428637E-2"/>
    <n v="98.47463762054258"/>
    <n v="3.2899205899685313"/>
    <n v="3.0267153722783648"/>
    <n v="8.2690513803679337"/>
    <n v="5.088057747484430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F39229A-1887-415D-8E47-215F9F83B374}" name="PivotTable1" cacheId="6"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6:P15" firstHeaderRow="0" firstDataRow="1" firstDataCol="1"/>
  <pivotFields count="34">
    <pivotField axis="axisRow" showAll="0">
      <items count="9">
        <item x="0"/>
        <item x="1"/>
        <item x="7"/>
        <item x="2"/>
        <item x="3"/>
        <item x="4"/>
        <item x="5"/>
        <item x="6"/>
        <item t="default"/>
      </items>
    </pivotField>
    <pivotField showAll="0"/>
    <pivotField showAll="0"/>
    <pivotField showAl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numFmtId="4" showAll="0"/>
    <pivotField numFmtId="4" showAll="0"/>
    <pivotField numFmtId="4"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s>
  <rowFields count="1">
    <field x="0"/>
  </rowFields>
  <rowItems count="9">
    <i>
      <x/>
    </i>
    <i>
      <x v="1"/>
    </i>
    <i>
      <x v="2"/>
    </i>
    <i>
      <x v="3"/>
    </i>
    <i>
      <x v="4"/>
    </i>
    <i>
      <x v="5"/>
    </i>
    <i>
      <x v="6"/>
    </i>
    <i>
      <x v="7"/>
    </i>
    <i t="grand">
      <x/>
    </i>
  </rowItems>
  <colFields count="1">
    <field x="-2"/>
  </colFields>
  <colItems count="8">
    <i>
      <x/>
    </i>
    <i i="1">
      <x v="1"/>
    </i>
    <i i="2">
      <x v="2"/>
    </i>
    <i i="3">
      <x v="3"/>
    </i>
    <i i="4">
      <x v="4"/>
    </i>
    <i i="5">
      <x v="5"/>
    </i>
    <i i="6">
      <x v="6"/>
    </i>
    <i i="7">
      <x v="7"/>
    </i>
  </colItems>
  <dataFields count="8">
    <dataField name="Sum of CO_TPY2" fld="26" baseField="0" baseItem="0"/>
    <dataField name="Sum of CO2_TPY2" fld="27" baseField="0" baseItem="0"/>
    <dataField name="Sum of NH3_TPY2" fld="28" baseField="0" baseItem="0"/>
    <dataField name="Sum of NOX_TPY2" fld="29" baseField="0" baseItem="0"/>
    <dataField name="Sum of PM10-PRI_TPY2" fld="30" baseField="0" baseItem="0"/>
    <dataField name="Sum of PM25-PRI_TPY" fld="31" baseField="0" baseItem="0"/>
    <dataField name="Sum of SO2_TPY2" fld="32" baseField="0" baseItem="0"/>
    <dataField name="Sum of VOC_TPY2" fld="33" baseField="0" baseItem="0"/>
  </dataFields>
  <formats count="6">
    <format dxfId="5">
      <pivotArea type="all" dataOnly="0" outline="0" fieldPosition="0"/>
    </format>
    <format dxfId="4">
      <pivotArea outline="0" collapsedLevelsAreSubtotals="1" fieldPosition="0"/>
    </format>
    <format dxfId="3">
      <pivotArea field="0" type="button" dataOnly="0" labelOnly="1" outline="0" axis="axisRow" fieldPosition="0"/>
    </format>
    <format dxfId="2">
      <pivotArea dataOnly="0" labelOnly="1" fieldPosition="0">
        <references count="1">
          <reference field="0" count="0"/>
        </references>
      </pivotArea>
    </format>
    <format dxfId="1">
      <pivotArea dataOnly="0" labelOnly="1" grandRow="1" outline="0" fieldPosition="0"/>
    </format>
    <format dxfId="0">
      <pivotArea dataOnly="0" labelOnly="1" outline="0" fieldPosition="0">
        <references count="1">
          <reference field="4294967294" count="8">
            <x v="0"/>
            <x v="1"/>
            <x v="2"/>
            <x v="3"/>
            <x v="4"/>
            <x v="5"/>
            <x v="6"/>
            <x v="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BFCDB-58F8-45E5-B83C-AC615B38E38D}">
  <dimension ref="A1:A12"/>
  <sheetViews>
    <sheetView tabSelected="1" workbookViewId="0">
      <selection activeCell="A18" sqref="A18"/>
    </sheetView>
  </sheetViews>
  <sheetFormatPr defaultRowHeight="15" x14ac:dyDescent="0.25"/>
  <cols>
    <col min="1" max="1" width="52.42578125" customWidth="1"/>
  </cols>
  <sheetData>
    <row r="1" spans="1:1" x14ac:dyDescent="0.25">
      <c r="A1" s="53" t="s">
        <v>0</v>
      </c>
    </row>
    <row r="2" spans="1:1" ht="17.25" customHeight="1" x14ac:dyDescent="0.25">
      <c r="A2" s="54" t="s">
        <v>1</v>
      </c>
    </row>
    <row r="3" spans="1:1" ht="19.5" customHeight="1" x14ac:dyDescent="0.25">
      <c r="A3" s="54" t="s">
        <v>2</v>
      </c>
    </row>
    <row r="4" spans="1:1" ht="27.75" customHeight="1" x14ac:dyDescent="0.25">
      <c r="A4" s="54" t="s">
        <v>3</v>
      </c>
    </row>
    <row r="5" spans="1:1" ht="21.75" customHeight="1" x14ac:dyDescent="0.25">
      <c r="A5" s="54" t="s">
        <v>4</v>
      </c>
    </row>
    <row r="6" spans="1:1" ht="19.5" customHeight="1" x14ac:dyDescent="0.25">
      <c r="A6" s="55" t="s">
        <v>5</v>
      </c>
    </row>
    <row r="7" spans="1:1" ht="34.5" customHeight="1" x14ac:dyDescent="0.25">
      <c r="A7" s="54" t="s">
        <v>6</v>
      </c>
    </row>
    <row r="8" spans="1:1" ht="15" customHeight="1" x14ac:dyDescent="0.25">
      <c r="A8" s="56" t="s">
        <v>7</v>
      </c>
    </row>
    <row r="9" spans="1:1" x14ac:dyDescent="0.25">
      <c r="A9" s="55" t="s">
        <v>8</v>
      </c>
    </row>
    <row r="10" spans="1:1" x14ac:dyDescent="0.25">
      <c r="A10" s="53"/>
    </row>
    <row r="11" spans="1:1" x14ac:dyDescent="0.25">
      <c r="A11" s="57">
        <v>44012</v>
      </c>
    </row>
    <row r="12" spans="1:1" x14ac:dyDescent="0.25">
      <c r="A12" s="58"/>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1CFA65-5B8A-41B1-86B6-B7DBB56D1D5D}">
  <dimension ref="A1:T35"/>
  <sheetViews>
    <sheetView workbookViewId="0">
      <selection activeCell="V13" sqref="V13"/>
    </sheetView>
  </sheetViews>
  <sheetFormatPr defaultRowHeight="15" x14ac:dyDescent="0.25"/>
  <cols>
    <col min="1" max="1" width="13" customWidth="1"/>
    <col min="4" max="4" width="9.5703125" bestFit="1" customWidth="1"/>
  </cols>
  <sheetData>
    <row r="1" spans="1:20" x14ac:dyDescent="0.25">
      <c r="A1" s="4" t="s">
        <v>9</v>
      </c>
      <c r="B1" s="5"/>
      <c r="C1" s="5"/>
      <c r="D1" s="5"/>
      <c r="E1" s="5"/>
      <c r="F1" s="5"/>
      <c r="G1" s="5"/>
      <c r="H1" s="5"/>
      <c r="I1" s="5"/>
      <c r="J1" s="5"/>
      <c r="K1" s="5"/>
      <c r="L1" s="5"/>
      <c r="M1" s="5"/>
      <c r="N1" s="322"/>
      <c r="O1" s="322"/>
      <c r="P1" s="322"/>
      <c r="Q1" s="322"/>
      <c r="R1" s="322"/>
      <c r="S1" s="322"/>
      <c r="T1" s="322"/>
    </row>
    <row r="2" spans="1:20" x14ac:dyDescent="0.25">
      <c r="A2" s="4" t="s">
        <v>10</v>
      </c>
      <c r="B2" s="5"/>
      <c r="C2" s="5"/>
      <c r="D2" s="5"/>
      <c r="E2" s="5"/>
      <c r="F2" s="5"/>
      <c r="G2" s="5"/>
      <c r="H2" s="5"/>
      <c r="I2" s="5"/>
      <c r="J2" s="5"/>
      <c r="K2" s="5"/>
      <c r="L2" s="5"/>
      <c r="M2" s="5"/>
      <c r="N2" s="322"/>
      <c r="O2" s="322"/>
      <c r="P2" s="322"/>
      <c r="Q2" s="322"/>
      <c r="R2" s="322"/>
      <c r="S2" s="322"/>
      <c r="T2" s="322"/>
    </row>
    <row r="3" spans="1:20" x14ac:dyDescent="0.25">
      <c r="A3" s="6" t="s">
        <v>11</v>
      </c>
      <c r="B3" s="5"/>
      <c r="C3" s="5"/>
      <c r="D3" s="5"/>
      <c r="E3" s="5"/>
      <c r="F3" s="5"/>
      <c r="G3" s="5"/>
      <c r="H3" s="5"/>
      <c r="I3" s="5"/>
      <c r="J3" s="5"/>
      <c r="K3" s="5"/>
      <c r="L3" s="5"/>
      <c r="M3" s="5"/>
      <c r="N3" s="322"/>
      <c r="O3" s="322"/>
      <c r="P3" s="322"/>
      <c r="Q3" s="322"/>
      <c r="R3" s="322"/>
      <c r="S3" s="322"/>
      <c r="T3" s="322"/>
    </row>
    <row r="4" spans="1:20" s="316" customFormat="1" x14ac:dyDescent="0.25">
      <c r="A4" s="320" t="s">
        <v>12</v>
      </c>
      <c r="B4" s="5"/>
      <c r="C4" s="5"/>
      <c r="D4" s="322"/>
      <c r="E4" s="5"/>
      <c r="F4" s="5"/>
      <c r="G4" s="5"/>
      <c r="H4" s="5"/>
      <c r="I4" s="5"/>
      <c r="J4" s="5"/>
      <c r="K4" s="5"/>
      <c r="L4" s="5"/>
      <c r="M4" s="5"/>
      <c r="N4" s="322"/>
      <c r="O4" s="322"/>
      <c r="P4" s="322"/>
      <c r="Q4" s="322"/>
      <c r="R4" s="322"/>
      <c r="S4" s="322"/>
      <c r="T4" s="322"/>
    </row>
    <row r="5" spans="1:20" ht="15.75" thickBot="1" x14ac:dyDescent="0.3">
      <c r="A5" s="6" t="s">
        <v>13</v>
      </c>
      <c r="B5" s="5"/>
      <c r="C5" s="322"/>
      <c r="D5" s="5"/>
      <c r="E5" s="5"/>
      <c r="F5" s="5"/>
      <c r="G5" s="5"/>
      <c r="H5" s="5"/>
      <c r="I5" s="5"/>
      <c r="J5" s="5"/>
      <c r="K5" s="5"/>
      <c r="L5" s="5"/>
      <c r="M5" s="5"/>
      <c r="N5" s="322"/>
      <c r="O5" s="322"/>
      <c r="P5" s="322"/>
      <c r="Q5" s="322"/>
      <c r="R5" s="322"/>
      <c r="S5" s="322"/>
      <c r="T5" s="322"/>
    </row>
    <row r="6" spans="1:20" ht="45.75" thickBot="1" x14ac:dyDescent="0.3">
      <c r="A6" s="7" t="s">
        <v>14</v>
      </c>
      <c r="B6" s="8" t="s">
        <v>15</v>
      </c>
      <c r="C6" s="8" t="s">
        <v>16</v>
      </c>
      <c r="D6" s="318" t="s">
        <v>17</v>
      </c>
      <c r="E6" s="321" t="s">
        <v>18</v>
      </c>
      <c r="F6" s="321" t="s">
        <v>19</v>
      </c>
      <c r="G6" s="321" t="s">
        <v>20</v>
      </c>
      <c r="H6" s="321" t="s">
        <v>21</v>
      </c>
      <c r="I6" s="321" t="s">
        <v>22</v>
      </c>
      <c r="J6" s="321" t="s">
        <v>23</v>
      </c>
      <c r="K6" s="319" t="s">
        <v>24</v>
      </c>
      <c r="L6" s="119" t="s">
        <v>25</v>
      </c>
      <c r="M6" s="1" t="s">
        <v>26</v>
      </c>
      <c r="N6" s="1" t="s">
        <v>27</v>
      </c>
      <c r="O6" s="1" t="s">
        <v>28</v>
      </c>
      <c r="P6" s="1" t="s">
        <v>29</v>
      </c>
      <c r="Q6" s="1" t="s">
        <v>30</v>
      </c>
      <c r="R6" s="1" t="s">
        <v>31</v>
      </c>
      <c r="S6" s="1" t="s">
        <v>32</v>
      </c>
      <c r="T6" s="11"/>
    </row>
    <row r="7" spans="1:20" ht="15.75" thickBot="1" x14ac:dyDescent="0.3">
      <c r="A7" s="12"/>
      <c r="B7" s="13"/>
      <c r="C7" s="9"/>
      <c r="D7" s="14">
        <f>DSUM('NEI 2020 CTY SCC'!$A$6:$BA$100,'NEI 2020 CTY SCC'!AT$6,'NEI 2020 NAA CTY'!$C$34:$C$35)</f>
        <v>14.070849056621441</v>
      </c>
      <c r="E7" s="14">
        <f>DSUM('NEI 2020 CTY SCC'!$A$6:$BA$100,'NEI 2020 CTY SCC'!AU$6,'NEI 2020 NAA CTY'!$C$34:$C$35)</f>
        <v>6266.78938473576</v>
      </c>
      <c r="F7" s="14">
        <f>DSUM('NEI 2020 CTY SCC'!$A$6:$BA$100,'NEI 2020 CTY SCC'!AV$6,'NEI 2020 NAA CTY'!$C$34:$C$35)</f>
        <v>4.4912534242208632E-2</v>
      </c>
      <c r="G7" s="14">
        <f>DSUM('NEI 2020 CTY SCC'!$A$6:$BA$100,'NEI 2020 CTY SCC'!AW$6,'NEI 2020 NAA CTY'!$C$34:$C$35)</f>
        <v>81.479158564997164</v>
      </c>
      <c r="H7" s="14">
        <f>DSUM('NEI 2020 CTY SCC'!$A$6:$BA$100,'NEI 2020 CTY SCC'!AX$6,'NEI 2020 NAA CTY'!$C$34:$C$35)</f>
        <v>2.1092802040726517</v>
      </c>
      <c r="I7" s="14">
        <f>DSUM('NEI 2020 CTY SCC'!$A$6:$BA$100,'NEI 2020 CTY SCC'!AY$6,'NEI 2020 NAA CTY'!$C$34:$C$35)</f>
        <v>2.0434424796451585</v>
      </c>
      <c r="J7" s="14">
        <f>DSUM('NEI 2020 CTY SCC'!$A$6:$BA$100,'NEI 2020 CTY SCC'!AZ$6,'NEI 2020 NAA CTY'!$C$34:$C$35)</f>
        <v>0.17763614390690938</v>
      </c>
      <c r="K7" s="14">
        <f>DSUM('NEI 2020 CTY SCC'!$A$6:$BA$100,'NEI 2020 CTY SCC'!BA$6,'NEI 2020 NAA CTY'!$C$34:$C$35)</f>
        <v>2.8233366578346155</v>
      </c>
      <c r="L7" s="15"/>
      <c r="M7" s="16"/>
      <c r="N7" s="16"/>
      <c r="O7" s="16"/>
      <c r="P7" s="16"/>
      <c r="Q7" s="16"/>
      <c r="R7" s="34"/>
      <c r="S7" s="61"/>
      <c r="T7" s="11"/>
    </row>
    <row r="8" spans="1:20" x14ac:dyDescent="0.25">
      <c r="A8" s="17" t="s">
        <v>33</v>
      </c>
      <c r="B8" s="1" t="s">
        <v>34</v>
      </c>
      <c r="C8" s="18">
        <v>34003</v>
      </c>
      <c r="D8" s="19">
        <f t="dataTable" ref="D8:K19" dt2D="0" dtr="0" r1="C35"/>
        <v>14.070849056621441</v>
      </c>
      <c r="E8" s="20">
        <v>6266.78938473576</v>
      </c>
      <c r="F8" s="20">
        <v>4.4912534242208632E-2</v>
      </c>
      <c r="G8" s="20">
        <v>81.479158564997164</v>
      </c>
      <c r="H8" s="20">
        <v>2.1092802040726517</v>
      </c>
      <c r="I8" s="20">
        <v>2.0434424796451585</v>
      </c>
      <c r="J8" s="37">
        <v>0.17763614390690938</v>
      </c>
      <c r="K8" s="153">
        <v>2.8233366578346155</v>
      </c>
      <c r="L8" s="64">
        <f>D8/365</f>
        <v>3.8550271388003945E-2</v>
      </c>
      <c r="M8" s="64">
        <f t="shared" ref="M8:S8" si="0">E8/365</f>
        <v>17.169285985577424</v>
      </c>
      <c r="N8" s="64">
        <f t="shared" si="0"/>
        <v>1.2304803901974968E-4</v>
      </c>
      <c r="O8" s="64">
        <f t="shared" si="0"/>
        <v>0.22323057141095112</v>
      </c>
      <c r="P8" s="64">
        <f t="shared" si="0"/>
        <v>5.7788498741716482E-3</v>
      </c>
      <c r="Q8" s="64">
        <f t="shared" si="0"/>
        <v>5.5984725469730365E-3</v>
      </c>
      <c r="R8" s="64">
        <f t="shared" si="0"/>
        <v>4.8667436686824486E-4</v>
      </c>
      <c r="S8" s="22">
        <f t="shared" si="0"/>
        <v>7.7351689255742888E-3</v>
      </c>
      <c r="T8" s="11"/>
    </row>
    <row r="9" spans="1:20" x14ac:dyDescent="0.25">
      <c r="A9" s="23" t="s">
        <v>33</v>
      </c>
      <c r="B9" s="3" t="s">
        <v>35</v>
      </c>
      <c r="C9" s="24">
        <v>34013</v>
      </c>
      <c r="D9" s="25">
        <v>140.04714569565618</v>
      </c>
      <c r="E9" s="25">
        <v>75344.492422718584</v>
      </c>
      <c r="F9" s="25">
        <v>0.42429270928004148</v>
      </c>
      <c r="G9" s="25">
        <v>868.33907758627424</v>
      </c>
      <c r="H9" s="25">
        <v>23.190946012756584</v>
      </c>
      <c r="I9" s="25">
        <v>21.517410808418976</v>
      </c>
      <c r="J9" s="21">
        <v>39.622432654509929</v>
      </c>
      <c r="K9" s="67">
        <v>85.314083541472854</v>
      </c>
      <c r="L9" s="71">
        <f t="shared" ref="L9:L19" si="1">D9/365</f>
        <v>0.38369081012508544</v>
      </c>
      <c r="M9" s="26">
        <f t="shared" ref="M9:M19" si="2">E9/365</f>
        <v>206.42326691155776</v>
      </c>
      <c r="N9" s="26">
        <f t="shared" ref="N9:N19" si="3">F9/365</f>
        <v>1.1624457788494288E-3</v>
      </c>
      <c r="O9" s="26">
        <f t="shared" ref="O9:O19" si="4">G9/365</f>
        <v>2.3790111714692443</v>
      </c>
      <c r="P9" s="26">
        <f t="shared" ref="P9:P19" si="5">H9/365</f>
        <v>6.3536838391113931E-2</v>
      </c>
      <c r="Q9" s="26">
        <f t="shared" ref="Q9:Q19" si="6">I9/365</f>
        <v>5.8951810434024594E-2</v>
      </c>
      <c r="R9" s="26">
        <f t="shared" ref="R9:R19" si="7">J9/365</f>
        <v>0.10855461001235597</v>
      </c>
      <c r="S9" s="72">
        <f t="shared" ref="S9:S19" si="8">K9/365</f>
        <v>0.2337372151821174</v>
      </c>
      <c r="T9" s="11"/>
    </row>
    <row r="10" spans="1:20" x14ac:dyDescent="0.25">
      <c r="A10" s="23" t="s">
        <v>33</v>
      </c>
      <c r="B10" s="3" t="s">
        <v>36</v>
      </c>
      <c r="C10" s="24">
        <v>34017</v>
      </c>
      <c r="D10" s="25">
        <v>659.27733816706711</v>
      </c>
      <c r="E10" s="25">
        <v>313422.34363745328</v>
      </c>
      <c r="F10" s="25">
        <v>2.0653199050736313</v>
      </c>
      <c r="G10" s="25">
        <v>3981.8051695083659</v>
      </c>
      <c r="H10" s="25">
        <v>101.23979015878345</v>
      </c>
      <c r="I10" s="25">
        <v>96.852099720019126</v>
      </c>
      <c r="J10" s="21">
        <v>64.838553567206347</v>
      </c>
      <c r="K10" s="67">
        <v>219.97150580677433</v>
      </c>
      <c r="L10" s="71">
        <f t="shared" si="1"/>
        <v>1.8062392826494988</v>
      </c>
      <c r="M10" s="26">
        <f t="shared" si="2"/>
        <v>858.69135243137885</v>
      </c>
      <c r="N10" s="26">
        <f t="shared" si="3"/>
        <v>5.6584106988318665E-3</v>
      </c>
      <c r="O10" s="26">
        <f t="shared" si="4"/>
        <v>10.90905525892703</v>
      </c>
      <c r="P10" s="26">
        <f t="shared" si="5"/>
        <v>0.27736928810625605</v>
      </c>
      <c r="Q10" s="26">
        <f t="shared" si="6"/>
        <v>0.26534821841101131</v>
      </c>
      <c r="R10" s="26">
        <f t="shared" si="7"/>
        <v>0.17763987278686671</v>
      </c>
      <c r="S10" s="72">
        <f t="shared" si="8"/>
        <v>0.60266165974458719</v>
      </c>
      <c r="T10" s="11"/>
    </row>
    <row r="11" spans="1:20" x14ac:dyDescent="0.25">
      <c r="A11" s="28" t="s">
        <v>33</v>
      </c>
      <c r="B11" s="24" t="s">
        <v>37</v>
      </c>
      <c r="C11" s="24">
        <v>34019</v>
      </c>
      <c r="D11" s="25">
        <v>3.1325167884815142E-4</v>
      </c>
      <c r="E11" s="25">
        <v>0.21514736000000001</v>
      </c>
      <c r="F11" s="25">
        <v>8.37426E-7</v>
      </c>
      <c r="G11" s="25">
        <v>1.7215757329079448E-3</v>
      </c>
      <c r="H11" s="25">
        <v>3.9119999995559452E-5</v>
      </c>
      <c r="I11" s="25">
        <v>3.8010522553961816E-5</v>
      </c>
      <c r="J11" s="21">
        <v>1.3619599809305232E-6</v>
      </c>
      <c r="K11" s="67">
        <v>7.8196230370097112E-5</v>
      </c>
      <c r="L11" s="71">
        <f t="shared" si="1"/>
        <v>8.5822377766616829E-7</v>
      </c>
      <c r="M11" s="26">
        <f t="shared" si="2"/>
        <v>5.8944482191780828E-4</v>
      </c>
      <c r="N11" s="26">
        <f t="shared" si="3"/>
        <v>2.2943178082191781E-9</v>
      </c>
      <c r="O11" s="26">
        <f t="shared" si="4"/>
        <v>4.7166458435834103E-6</v>
      </c>
      <c r="P11" s="26">
        <f t="shared" si="5"/>
        <v>1.0717808217961494E-7</v>
      </c>
      <c r="Q11" s="26">
        <f t="shared" si="6"/>
        <v>1.0413841795605977E-7</v>
      </c>
      <c r="R11" s="26">
        <f t="shared" si="7"/>
        <v>3.7313972080288306E-9</v>
      </c>
      <c r="S11" s="72">
        <f t="shared" si="8"/>
        <v>2.1423624758930714E-7</v>
      </c>
      <c r="T11" s="11"/>
    </row>
    <row r="12" spans="1:20" x14ac:dyDescent="0.25">
      <c r="A12" s="2" t="s">
        <v>33</v>
      </c>
      <c r="B12" s="3" t="s">
        <v>38</v>
      </c>
      <c r="C12" s="24">
        <v>34023</v>
      </c>
      <c r="D12" s="25">
        <v>58.990351385299114</v>
      </c>
      <c r="E12" s="25">
        <v>31477.209447071065</v>
      </c>
      <c r="F12" s="25">
        <v>0.19297855844029405</v>
      </c>
      <c r="G12" s="25">
        <v>377.40871786535502</v>
      </c>
      <c r="H12" s="25">
        <v>9.864799291026312</v>
      </c>
      <c r="I12" s="25">
        <v>9.3247369830592994</v>
      </c>
      <c r="J12" s="21">
        <v>10.779661458580561</v>
      </c>
      <c r="K12" s="67">
        <v>21.94832588071398</v>
      </c>
      <c r="L12" s="71">
        <f t="shared" si="1"/>
        <v>0.16161740105561401</v>
      </c>
      <c r="M12" s="26">
        <f t="shared" si="2"/>
        <v>86.238929991975525</v>
      </c>
      <c r="N12" s="26">
        <f t="shared" si="3"/>
        <v>5.2870837928847684E-4</v>
      </c>
      <c r="O12" s="26">
        <f t="shared" si="4"/>
        <v>1.0339964873023426</v>
      </c>
      <c r="P12" s="26">
        <f t="shared" si="5"/>
        <v>2.7026847372674828E-2</v>
      </c>
      <c r="Q12" s="26">
        <f t="shared" si="6"/>
        <v>2.5547224611121369E-2</v>
      </c>
      <c r="R12" s="26">
        <f t="shared" si="7"/>
        <v>2.9533319064604276E-2</v>
      </c>
      <c r="S12" s="72">
        <f t="shared" si="8"/>
        <v>6.0132399673188987E-2</v>
      </c>
      <c r="T12" s="11"/>
    </row>
    <row r="13" spans="1:20" x14ac:dyDescent="0.25">
      <c r="A13" s="2" t="s">
        <v>33</v>
      </c>
      <c r="B13" s="3" t="s">
        <v>39</v>
      </c>
      <c r="C13" s="24">
        <v>34025</v>
      </c>
      <c r="D13" s="25">
        <v>189.73983442961463</v>
      </c>
      <c r="E13" s="25">
        <v>82628.102338652039</v>
      </c>
      <c r="F13" s="25">
        <v>0.55076447015900198</v>
      </c>
      <c r="G13" s="25">
        <v>1163.4546114167379</v>
      </c>
      <c r="H13" s="25">
        <v>27.08937911180265</v>
      </c>
      <c r="I13" s="25">
        <v>25.887554698441239</v>
      </c>
      <c r="J13" s="21">
        <v>16.586438094960453</v>
      </c>
      <c r="K13" s="67">
        <v>56.688784482954162</v>
      </c>
      <c r="L13" s="71">
        <f t="shared" si="1"/>
        <v>0.51983516282086195</v>
      </c>
      <c r="M13" s="26">
        <f t="shared" si="2"/>
        <v>226.37836257164943</v>
      </c>
      <c r="N13" s="26">
        <f t="shared" si="3"/>
        <v>1.5089437538602793E-3</v>
      </c>
      <c r="O13" s="26">
        <f t="shared" si="4"/>
        <v>3.1875468805938025</v>
      </c>
      <c r="P13" s="26">
        <f t="shared" si="5"/>
        <v>7.4217477018637401E-2</v>
      </c>
      <c r="Q13" s="26">
        <f t="shared" si="6"/>
        <v>7.0924807392989689E-2</v>
      </c>
      <c r="R13" s="26">
        <f t="shared" si="7"/>
        <v>4.5442296150576586E-2</v>
      </c>
      <c r="S13" s="72">
        <f t="shared" si="8"/>
        <v>0.15531173830946346</v>
      </c>
      <c r="T13" s="11"/>
    </row>
    <row r="14" spans="1:20" x14ac:dyDescent="0.25">
      <c r="A14" s="2" t="s">
        <v>33</v>
      </c>
      <c r="B14" s="3" t="s">
        <v>40</v>
      </c>
      <c r="C14" s="24">
        <v>34027</v>
      </c>
      <c r="D14" s="25">
        <v>0</v>
      </c>
      <c r="E14" s="25">
        <v>0</v>
      </c>
      <c r="F14" s="25">
        <v>0</v>
      </c>
      <c r="G14" s="25">
        <v>0</v>
      </c>
      <c r="H14" s="25">
        <v>0</v>
      </c>
      <c r="I14" s="25">
        <v>0</v>
      </c>
      <c r="J14" s="21">
        <v>0</v>
      </c>
      <c r="K14" s="67">
        <v>0</v>
      </c>
      <c r="L14" s="71">
        <f t="shared" si="1"/>
        <v>0</v>
      </c>
      <c r="M14" s="26">
        <f t="shared" si="2"/>
        <v>0</v>
      </c>
      <c r="N14" s="26">
        <f t="shared" si="3"/>
        <v>0</v>
      </c>
      <c r="O14" s="26">
        <f t="shared" si="4"/>
        <v>0</v>
      </c>
      <c r="P14" s="26">
        <f t="shared" si="5"/>
        <v>0</v>
      </c>
      <c r="Q14" s="26">
        <f t="shared" si="6"/>
        <v>0</v>
      </c>
      <c r="R14" s="26">
        <f t="shared" si="7"/>
        <v>0</v>
      </c>
      <c r="S14" s="72">
        <f t="shared" si="8"/>
        <v>0</v>
      </c>
      <c r="T14" s="11"/>
    </row>
    <row r="15" spans="1:20" x14ac:dyDescent="0.25">
      <c r="A15" s="23" t="s">
        <v>33</v>
      </c>
      <c r="B15" s="3" t="s">
        <v>41</v>
      </c>
      <c r="C15" s="24">
        <v>34031</v>
      </c>
      <c r="D15" s="25">
        <v>2.4252865608798341E-4</v>
      </c>
      <c r="E15" s="25">
        <v>0.10275263</v>
      </c>
      <c r="F15" s="25">
        <v>8.9920810000000006E-7</v>
      </c>
      <c r="G15" s="25">
        <v>1.5294263904197258E-3</v>
      </c>
      <c r="H15" s="25">
        <v>4.2020366230156526E-5</v>
      </c>
      <c r="I15" s="25">
        <v>4.0814792317193658E-5</v>
      </c>
      <c r="J15" s="21">
        <v>6.5678273192081072E-7</v>
      </c>
      <c r="K15" s="67">
        <v>6.6544502620868867E-5</v>
      </c>
      <c r="L15" s="71">
        <f t="shared" si="1"/>
        <v>6.6446207147392711E-7</v>
      </c>
      <c r="M15" s="26">
        <f t="shared" si="2"/>
        <v>2.8151405479452055E-4</v>
      </c>
      <c r="N15" s="26">
        <f t="shared" si="3"/>
        <v>2.4635838356164387E-9</v>
      </c>
      <c r="O15" s="26">
        <f t="shared" si="4"/>
        <v>4.1902092888211662E-6</v>
      </c>
      <c r="P15" s="26">
        <f t="shared" si="5"/>
        <v>1.1512429104152473E-7</v>
      </c>
      <c r="Q15" s="26">
        <f t="shared" si="6"/>
        <v>1.118213488142292E-7</v>
      </c>
      <c r="R15" s="26">
        <f t="shared" si="7"/>
        <v>1.7994047449885226E-9</v>
      </c>
      <c r="S15" s="72">
        <f t="shared" si="8"/>
        <v>1.8231370581059964E-7</v>
      </c>
      <c r="T15" s="11"/>
    </row>
    <row r="16" spans="1:20" x14ac:dyDescent="0.25">
      <c r="A16" s="23" t="s">
        <v>33</v>
      </c>
      <c r="B16" s="3" t="s">
        <v>42</v>
      </c>
      <c r="C16" s="24">
        <v>34035</v>
      </c>
      <c r="D16" s="25">
        <v>1.4800920567524479E-4</v>
      </c>
      <c r="E16" s="25">
        <v>7.8594330000000004E-2</v>
      </c>
      <c r="F16" s="25">
        <v>5.5084199999999998E-7</v>
      </c>
      <c r="G16" s="25">
        <v>9.21235878981413E-4</v>
      </c>
      <c r="H16" s="25">
        <v>2.576259043923734E-5</v>
      </c>
      <c r="I16" s="25">
        <v>2.5002554711431562E-5</v>
      </c>
      <c r="J16" s="21">
        <v>4.9777217577156177E-7</v>
      </c>
      <c r="K16" s="67">
        <v>4.7448376965538236E-5</v>
      </c>
      <c r="L16" s="71">
        <f t="shared" si="1"/>
        <v>4.0550467308286246E-7</v>
      </c>
      <c r="M16" s="26">
        <f t="shared" si="2"/>
        <v>2.1532693150684933E-4</v>
      </c>
      <c r="N16" s="26">
        <f t="shared" si="3"/>
        <v>1.5091561643835616E-9</v>
      </c>
      <c r="O16" s="26">
        <f t="shared" si="4"/>
        <v>2.52393391501757E-6</v>
      </c>
      <c r="P16" s="26">
        <f t="shared" si="5"/>
        <v>7.0582439559554353E-8</v>
      </c>
      <c r="Q16" s="26">
        <f t="shared" si="6"/>
        <v>6.850014989433305E-8</v>
      </c>
      <c r="R16" s="26">
        <f t="shared" si="7"/>
        <v>1.3637593856755118E-9</v>
      </c>
      <c r="S16" s="72">
        <f t="shared" si="8"/>
        <v>1.2999555333024175E-7</v>
      </c>
      <c r="T16" s="11"/>
    </row>
    <row r="17" spans="1:20" x14ac:dyDescent="0.25">
      <c r="A17" s="23" t="s">
        <v>33</v>
      </c>
      <c r="B17" s="3" t="s">
        <v>43</v>
      </c>
      <c r="C17" s="24">
        <v>34037</v>
      </c>
      <c r="D17" s="25">
        <v>7.6311771409659778E-5</v>
      </c>
      <c r="E17" s="25">
        <v>3.2333865000000003E-2</v>
      </c>
      <c r="F17" s="25">
        <v>2.7522418000000002E-7</v>
      </c>
      <c r="G17" s="25">
        <v>4.7332644657353487E-4</v>
      </c>
      <c r="H17" s="25">
        <v>1.2878704982906146E-5</v>
      </c>
      <c r="I17" s="25">
        <v>1.249234737268782E-5</v>
      </c>
      <c r="J17" s="21">
        <v>2.0550218008570782E-7</v>
      </c>
      <c r="K17" s="67">
        <v>1.9693399058499522E-5</v>
      </c>
      <c r="L17" s="71">
        <f t="shared" si="1"/>
        <v>2.0907334632783502E-7</v>
      </c>
      <c r="M17" s="26">
        <f t="shared" si="2"/>
        <v>8.8585931506849323E-5</v>
      </c>
      <c r="N17" s="26">
        <f t="shared" si="3"/>
        <v>7.5403884931506856E-10</v>
      </c>
      <c r="O17" s="26">
        <f t="shared" si="4"/>
        <v>1.2967847851329723E-6</v>
      </c>
      <c r="P17" s="26">
        <f t="shared" si="5"/>
        <v>3.5284123240838754E-8</v>
      </c>
      <c r="Q17" s="26">
        <f t="shared" si="6"/>
        <v>3.4225609240240602E-8</v>
      </c>
      <c r="R17" s="26">
        <f t="shared" si="7"/>
        <v>5.6301967146769268E-10</v>
      </c>
      <c r="S17" s="72">
        <f t="shared" si="8"/>
        <v>5.3954517968491838E-8</v>
      </c>
      <c r="T17" s="11"/>
    </row>
    <row r="18" spans="1:20" x14ac:dyDescent="0.25">
      <c r="A18" s="23" t="s">
        <v>33</v>
      </c>
      <c r="B18" s="3" t="s">
        <v>44</v>
      </c>
      <c r="C18" s="24">
        <v>34039</v>
      </c>
      <c r="D18" s="25">
        <v>62.147051740706289</v>
      </c>
      <c r="E18" s="25">
        <v>36882.945377577824</v>
      </c>
      <c r="F18" s="25">
        <v>0.21444982931728102</v>
      </c>
      <c r="G18" s="25">
        <v>373.56147858418331</v>
      </c>
      <c r="H18" s="25">
        <v>10.836082082658233</v>
      </c>
      <c r="I18" s="25">
        <v>10.262767021308161</v>
      </c>
      <c r="J18" s="21">
        <v>12.09103805241374</v>
      </c>
      <c r="K18" s="67">
        <v>24.66624641187239</v>
      </c>
      <c r="L18" s="71">
        <f t="shared" si="1"/>
        <v>0.17026589518001722</v>
      </c>
      <c r="M18" s="26">
        <f t="shared" si="2"/>
        <v>101.04916541802143</v>
      </c>
      <c r="N18" s="26">
        <f t="shared" si="3"/>
        <v>5.8753377895145488E-4</v>
      </c>
      <c r="O18" s="26">
        <f t="shared" si="4"/>
        <v>1.0234561057100913</v>
      </c>
      <c r="P18" s="26">
        <f t="shared" si="5"/>
        <v>2.9687896116871872E-2</v>
      </c>
      <c r="Q18" s="26">
        <f t="shared" si="6"/>
        <v>2.811716992139222E-2</v>
      </c>
      <c r="R18" s="26">
        <f t="shared" si="7"/>
        <v>3.3126131650448601E-2</v>
      </c>
      <c r="S18" s="72">
        <f t="shared" si="8"/>
        <v>6.7578757292801064E-2</v>
      </c>
      <c r="T18" s="11"/>
    </row>
    <row r="19" spans="1:20" ht="15.75" thickBot="1" x14ac:dyDescent="0.3">
      <c r="A19" s="29" t="s">
        <v>33</v>
      </c>
      <c r="B19" s="30" t="s">
        <v>45</v>
      </c>
      <c r="C19" s="31">
        <v>34041</v>
      </c>
      <c r="D19" s="32">
        <v>0</v>
      </c>
      <c r="E19" s="32">
        <v>0</v>
      </c>
      <c r="F19" s="32">
        <v>0</v>
      </c>
      <c r="G19" s="32">
        <v>0</v>
      </c>
      <c r="H19" s="32">
        <v>0</v>
      </c>
      <c r="I19" s="32">
        <v>0</v>
      </c>
      <c r="J19" s="33">
        <v>0</v>
      </c>
      <c r="K19" s="68">
        <v>0</v>
      </c>
      <c r="L19" s="70">
        <f t="shared" si="1"/>
        <v>0</v>
      </c>
      <c r="M19" s="70">
        <f t="shared" si="2"/>
        <v>0</v>
      </c>
      <c r="N19" s="70">
        <f t="shared" si="3"/>
        <v>0</v>
      </c>
      <c r="O19" s="70">
        <f t="shared" si="4"/>
        <v>0</v>
      </c>
      <c r="P19" s="70">
        <f t="shared" si="5"/>
        <v>0</v>
      </c>
      <c r="Q19" s="70">
        <f t="shared" si="6"/>
        <v>0</v>
      </c>
      <c r="R19" s="70">
        <f t="shared" si="7"/>
        <v>0</v>
      </c>
      <c r="S19" s="73">
        <f t="shared" si="8"/>
        <v>0</v>
      </c>
      <c r="T19" s="11"/>
    </row>
    <row r="20" spans="1:20" ht="15.75" thickBot="1" x14ac:dyDescent="0.3">
      <c r="A20" s="15" t="s">
        <v>46</v>
      </c>
      <c r="B20" s="34"/>
      <c r="C20" s="35" t="s">
        <v>46</v>
      </c>
      <c r="D20" s="36">
        <f>SUM(D8:D19)</f>
        <v>1124.2733505762772</v>
      </c>
      <c r="E20" s="36">
        <f t="shared" ref="E20:S20" si="9">SUM(E8:E19)</f>
        <v>546022.31143639365</v>
      </c>
      <c r="F20" s="36">
        <f t="shared" si="9"/>
        <v>3.4927205692127385</v>
      </c>
      <c r="G20" s="36">
        <f t="shared" si="9"/>
        <v>6846.0528590903632</v>
      </c>
      <c r="H20" s="36">
        <f t="shared" si="9"/>
        <v>174.33039664276154</v>
      </c>
      <c r="I20" s="36">
        <f t="shared" si="9"/>
        <v>165.88812803110892</v>
      </c>
      <c r="J20" s="62">
        <f t="shared" si="9"/>
        <v>144.09576269359499</v>
      </c>
      <c r="K20" s="69">
        <f t="shared" si="9"/>
        <v>411.41249466413132</v>
      </c>
      <c r="L20" s="44">
        <f t="shared" si="9"/>
        <v>3.0802009604829501</v>
      </c>
      <c r="M20" s="44">
        <f t="shared" si="9"/>
        <v>1495.9515381819003</v>
      </c>
      <c r="N20" s="44">
        <f t="shared" si="9"/>
        <v>9.5690974498979127E-3</v>
      </c>
      <c r="O20" s="44">
        <f t="shared" si="9"/>
        <v>18.756309202987296</v>
      </c>
      <c r="P20" s="44">
        <f t="shared" si="9"/>
        <v>0.47761752504866173</v>
      </c>
      <c r="Q20" s="44">
        <f t="shared" si="9"/>
        <v>0.45448802200303806</v>
      </c>
      <c r="R20" s="44">
        <f t="shared" si="9"/>
        <v>0.39478291148930139</v>
      </c>
      <c r="S20" s="63">
        <f t="shared" si="9"/>
        <v>1.1271575196277572</v>
      </c>
      <c r="T20" s="11"/>
    </row>
    <row r="21" spans="1:20" ht="30.75" thickBot="1" x14ac:dyDescent="0.3">
      <c r="A21" s="11" t="s">
        <v>14</v>
      </c>
      <c r="B21" s="13" t="s">
        <v>15</v>
      </c>
      <c r="C21" s="8" t="s">
        <v>16</v>
      </c>
      <c r="D21" s="9" t="s">
        <v>17</v>
      </c>
      <c r="E21" s="9" t="s">
        <v>18</v>
      </c>
      <c r="F21" s="9" t="s">
        <v>19</v>
      </c>
      <c r="G21" s="9" t="s">
        <v>20</v>
      </c>
      <c r="H21" s="34" t="s">
        <v>21</v>
      </c>
      <c r="I21" s="34" t="s">
        <v>22</v>
      </c>
      <c r="J21" s="61" t="s">
        <v>23</v>
      </c>
      <c r="K21" s="10" t="s">
        <v>24</v>
      </c>
      <c r="L21" s="1" t="s">
        <v>25</v>
      </c>
      <c r="M21" s="1" t="s">
        <v>26</v>
      </c>
      <c r="N21" s="1" t="s">
        <v>27</v>
      </c>
      <c r="O21" s="1" t="s">
        <v>28</v>
      </c>
      <c r="P21" s="1" t="s">
        <v>29</v>
      </c>
      <c r="Q21" s="1" t="s">
        <v>30</v>
      </c>
      <c r="R21" s="1" t="s">
        <v>31</v>
      </c>
      <c r="S21" s="1" t="s">
        <v>32</v>
      </c>
      <c r="T21" s="11"/>
    </row>
    <row r="22" spans="1:20" x14ac:dyDescent="0.25">
      <c r="A22" s="2"/>
      <c r="B22" s="38"/>
      <c r="C22" s="3"/>
      <c r="D22" s="14">
        <f>DSUM('NEI 2020 CTY SCC'!$A$6:$BA$100,'NEI 2020 CTY SCC'!AT$6,'NEI 2020 NAA CTY'!$C$34:$C$35)</f>
        <v>14.070849056621441</v>
      </c>
      <c r="E22" s="14">
        <f>DSUM('NEI 2020 CTY SCC'!$A$6:$BA$100,'NEI 2020 CTY SCC'!AU$6,'NEI 2020 NAA CTY'!$C$34:$C$35)</f>
        <v>6266.78938473576</v>
      </c>
      <c r="F22" s="14">
        <f>DSUM('NEI 2020 CTY SCC'!$A$6:$BA$100,'NEI 2020 CTY SCC'!AV$6,'NEI 2020 NAA CTY'!$C$34:$C$35)</f>
        <v>4.4912534242208632E-2</v>
      </c>
      <c r="G22" s="14">
        <f>DSUM('NEI 2020 CTY SCC'!$A$6:$BA$100,'NEI 2020 CTY SCC'!AW$6,'NEI 2020 NAA CTY'!$C$34:$C$35)</f>
        <v>81.479158564997164</v>
      </c>
      <c r="H22" s="14">
        <f>DSUM('NEI 2020 CTY SCC'!$A$6:$BA$100,'NEI 2020 CTY SCC'!AX$6,'NEI 2020 NAA CTY'!$C$34:$C$35)</f>
        <v>2.1092802040726517</v>
      </c>
      <c r="I22" s="14">
        <f>DSUM('NEI 2020 CTY SCC'!$A$6:$BA$100,'NEI 2020 CTY SCC'!AY$6,'NEI 2020 NAA CTY'!$C$34:$C$35)</f>
        <v>2.0434424796451585</v>
      </c>
      <c r="J22" s="14">
        <f>DSUM('NEI 2020 CTY SCC'!$A$6:$BA$100,'NEI 2020 CTY SCC'!AZ$6,'NEI 2020 NAA CTY'!$C$34:$C$35)</f>
        <v>0.17763614390690938</v>
      </c>
      <c r="K22" s="14">
        <f>DSUM('NEI 2020 CTY SCC'!$A$6:$BA$100,'NEI 2020 CTY SCC'!BA$6,'NEI 2020 NAA CTY'!$C$34:$C$35)</f>
        <v>2.8233366578346155</v>
      </c>
      <c r="L22" s="74"/>
      <c r="M22" s="75"/>
      <c r="N22" s="75"/>
      <c r="O22" s="75"/>
      <c r="P22" s="75"/>
      <c r="Q22" s="76"/>
      <c r="R22" s="80"/>
      <c r="S22" s="139"/>
      <c r="T22" s="11"/>
    </row>
    <row r="23" spans="1:20" x14ac:dyDescent="0.25">
      <c r="A23" s="11" t="s">
        <v>47</v>
      </c>
      <c r="B23" s="39" t="s">
        <v>48</v>
      </c>
      <c r="C23" s="40">
        <v>34001</v>
      </c>
      <c r="D23" s="25">
        <f t="dataTable" ref="D23:K31" dt2D="0" dtr="0" r1="C35" ca="1"/>
        <v>50.227713860300199</v>
      </c>
      <c r="E23" s="25">
        <v>23368.748877410864</v>
      </c>
      <c r="F23" s="25">
        <v>0.17558188075035533</v>
      </c>
      <c r="G23" s="25">
        <v>300.73295515666427</v>
      </c>
      <c r="H23" s="25">
        <v>8.234685802306398</v>
      </c>
      <c r="I23" s="25">
        <v>7.9764382385327703</v>
      </c>
      <c r="J23" s="21">
        <v>1.2137815813100465</v>
      </c>
      <c r="K23" s="67">
        <v>11.17401837500533</v>
      </c>
      <c r="L23" s="65">
        <f>D23/365</f>
        <v>0.13761017495972658</v>
      </c>
      <c r="M23" s="65">
        <f t="shared" ref="M23:S31" si="10">E23/365</f>
        <v>64.023969527153056</v>
      </c>
      <c r="N23" s="65">
        <f t="shared" si="10"/>
        <v>4.8104624863111049E-4</v>
      </c>
      <c r="O23" s="65">
        <f t="shared" si="10"/>
        <v>0.82392590453880621</v>
      </c>
      <c r="P23" s="65">
        <f t="shared" si="10"/>
        <v>2.256078302001753E-2</v>
      </c>
      <c r="Q23" s="65">
        <f t="shared" si="10"/>
        <v>2.1853255448034986E-2</v>
      </c>
      <c r="R23" s="65">
        <f t="shared" si="10"/>
        <v>3.3254289898905385E-3</v>
      </c>
      <c r="S23" s="27">
        <f t="shared" si="10"/>
        <v>3.0613748972617344E-2</v>
      </c>
      <c r="T23" s="11"/>
    </row>
    <row r="24" spans="1:20" x14ac:dyDescent="0.25">
      <c r="A24" s="11" t="s">
        <v>47</v>
      </c>
      <c r="B24" s="3" t="s">
        <v>49</v>
      </c>
      <c r="C24" s="24">
        <v>34005</v>
      </c>
      <c r="D24" s="25">
        <v>5.3896240595011875</v>
      </c>
      <c r="E24" s="25">
        <v>2370.0278849689003</v>
      </c>
      <c r="F24" s="25">
        <v>1.5634296701701477E-2</v>
      </c>
      <c r="G24" s="25">
        <v>34.011217750719325</v>
      </c>
      <c r="H24" s="25">
        <v>0.77817398692109863</v>
      </c>
      <c r="I24" s="25">
        <v>0.74118414906284702</v>
      </c>
      <c r="J24" s="21">
        <v>0.58173019933764414</v>
      </c>
      <c r="K24" s="67">
        <v>1.6029740427021459</v>
      </c>
      <c r="L24" s="65">
        <f t="shared" ref="L24:L31" si="11">D24/365</f>
        <v>1.4766093313701883E-2</v>
      </c>
      <c r="M24" s="65">
        <f t="shared" si="10"/>
        <v>6.4932270821065758</v>
      </c>
      <c r="N24" s="65">
        <f t="shared" si="10"/>
        <v>4.2833689593702678E-5</v>
      </c>
      <c r="O24" s="65">
        <f t="shared" si="10"/>
        <v>9.3181418495121432E-2</v>
      </c>
      <c r="P24" s="65">
        <f t="shared" si="10"/>
        <v>2.1319835258112292E-3</v>
      </c>
      <c r="Q24" s="65">
        <f t="shared" si="10"/>
        <v>2.0306415042817727E-3</v>
      </c>
      <c r="R24" s="65">
        <f t="shared" si="10"/>
        <v>1.5937813680483401E-3</v>
      </c>
      <c r="S24" s="27">
        <f t="shared" si="10"/>
        <v>4.3917097060332767E-3</v>
      </c>
      <c r="T24" s="11"/>
    </row>
    <row r="25" spans="1:20" x14ac:dyDescent="0.25">
      <c r="A25" s="11" t="s">
        <v>47</v>
      </c>
      <c r="B25" s="3" t="s">
        <v>50</v>
      </c>
      <c r="C25" s="24">
        <v>34007</v>
      </c>
      <c r="D25" s="25">
        <v>40.779972206574726</v>
      </c>
      <c r="E25" s="25">
        <v>23927.23991830026</v>
      </c>
      <c r="F25" s="25">
        <v>0.13232856139437815</v>
      </c>
      <c r="G25" s="25">
        <v>276.85233784967579</v>
      </c>
      <c r="H25" s="25">
        <v>7.1477006258462685</v>
      </c>
      <c r="I25" s="25">
        <v>6.6530433486756362</v>
      </c>
      <c r="J25" s="21">
        <v>12.087437423911989</v>
      </c>
      <c r="K25" s="67">
        <v>20.92164441074911</v>
      </c>
      <c r="L25" s="65">
        <f t="shared" si="11"/>
        <v>0.11172595125088966</v>
      </c>
      <c r="M25" s="65">
        <f t="shared" si="10"/>
        <v>65.554081967945919</v>
      </c>
      <c r="N25" s="65">
        <f t="shared" si="10"/>
        <v>3.6254400382021413E-4</v>
      </c>
      <c r="O25" s="65">
        <f t="shared" si="10"/>
        <v>0.75849955575253647</v>
      </c>
      <c r="P25" s="65">
        <f t="shared" si="10"/>
        <v>1.9582741440674709E-2</v>
      </c>
      <c r="Q25" s="65">
        <f t="shared" si="10"/>
        <v>1.8227516023768868E-2</v>
      </c>
      <c r="R25" s="65">
        <f t="shared" si="10"/>
        <v>3.3116266914827372E-2</v>
      </c>
      <c r="S25" s="27">
        <f t="shared" si="10"/>
        <v>5.7319573728079755E-2</v>
      </c>
      <c r="T25" s="11"/>
    </row>
    <row r="26" spans="1:20" x14ac:dyDescent="0.25">
      <c r="A26" s="11" t="s">
        <v>47</v>
      </c>
      <c r="B26" s="3" t="s">
        <v>51</v>
      </c>
      <c r="C26" s="24">
        <v>34009</v>
      </c>
      <c r="D26" s="25">
        <v>107.05805178309714</v>
      </c>
      <c r="E26" s="25">
        <v>47449.45251824236</v>
      </c>
      <c r="F26" s="25">
        <v>0.34808285692413071</v>
      </c>
      <c r="G26" s="25">
        <v>619.90942290399687</v>
      </c>
      <c r="H26" s="25">
        <v>16.336431382480786</v>
      </c>
      <c r="I26" s="25">
        <v>15.826592247189328</v>
      </c>
      <c r="J26" s="21">
        <v>1.6588697124396212</v>
      </c>
      <c r="K26" s="67">
        <v>21.171136539249638</v>
      </c>
      <c r="L26" s="65">
        <f t="shared" si="11"/>
        <v>0.29330973091259493</v>
      </c>
      <c r="M26" s="65">
        <f t="shared" si="10"/>
        <v>129.99850004997907</v>
      </c>
      <c r="N26" s="65">
        <f t="shared" si="10"/>
        <v>9.5365166280583758E-4</v>
      </c>
      <c r="O26" s="65">
        <f t="shared" si="10"/>
        <v>1.6983819805588956</v>
      </c>
      <c r="P26" s="65">
        <f t="shared" si="10"/>
        <v>4.4757346253372014E-2</v>
      </c>
      <c r="Q26" s="65">
        <f t="shared" si="10"/>
        <v>4.3360526704628297E-2</v>
      </c>
      <c r="R26" s="65">
        <f t="shared" si="10"/>
        <v>4.5448485272318387E-3</v>
      </c>
      <c r="S26" s="27">
        <f t="shared" si="10"/>
        <v>5.8003113806163388E-2</v>
      </c>
      <c r="T26" s="11"/>
    </row>
    <row r="27" spans="1:20" x14ac:dyDescent="0.25">
      <c r="A27" s="11" t="s">
        <v>47</v>
      </c>
      <c r="B27" s="3" t="s">
        <v>52</v>
      </c>
      <c r="C27" s="24">
        <v>34011</v>
      </c>
      <c r="D27" s="41">
        <v>56.238863574535308</v>
      </c>
      <c r="E27" s="25">
        <v>25001.403669824733</v>
      </c>
      <c r="F27" s="25">
        <v>0.14955806094550389</v>
      </c>
      <c r="G27" s="25">
        <v>449.65265971669919</v>
      </c>
      <c r="H27" s="25">
        <v>7.9073898839531696</v>
      </c>
      <c r="I27" s="25">
        <v>7.4048306761744609</v>
      </c>
      <c r="J27" s="21">
        <v>10.726401605165931</v>
      </c>
      <c r="K27" s="67">
        <v>21.702064255472905</v>
      </c>
      <c r="L27" s="65">
        <f t="shared" si="11"/>
        <v>0.15407907828639811</v>
      </c>
      <c r="M27" s="65">
        <f t="shared" si="10"/>
        <v>68.496996355684203</v>
      </c>
      <c r="N27" s="65">
        <f t="shared" si="10"/>
        <v>4.0974811217946269E-4</v>
      </c>
      <c r="O27" s="65">
        <f t="shared" si="10"/>
        <v>1.2319250951142444</v>
      </c>
      <c r="P27" s="65">
        <f t="shared" si="10"/>
        <v>2.1664081873844301E-2</v>
      </c>
      <c r="Q27" s="65">
        <f t="shared" si="10"/>
        <v>2.0287207331984823E-2</v>
      </c>
      <c r="R27" s="65">
        <f t="shared" si="10"/>
        <v>2.9387401657988851E-2</v>
      </c>
      <c r="S27" s="27">
        <f t="shared" si="10"/>
        <v>5.9457710288966861E-2</v>
      </c>
      <c r="T27" s="11"/>
    </row>
    <row r="28" spans="1:20" x14ac:dyDescent="0.25">
      <c r="A28" s="11" t="s">
        <v>47</v>
      </c>
      <c r="B28" s="3" t="s">
        <v>53</v>
      </c>
      <c r="C28" s="24">
        <v>34015</v>
      </c>
      <c r="D28" s="25">
        <v>75.112579054939104</v>
      </c>
      <c r="E28" s="25">
        <v>39140.153724293254</v>
      </c>
      <c r="F28" s="25">
        <v>0.2267395885355267</v>
      </c>
      <c r="G28" s="25">
        <v>449.35778131995221</v>
      </c>
      <c r="H28" s="25">
        <v>11.991478610921877</v>
      </c>
      <c r="I28" s="25">
        <v>11.226920975135172</v>
      </c>
      <c r="J28" s="21">
        <v>16.789893912015696</v>
      </c>
      <c r="K28" s="67">
        <v>37.970574189021647</v>
      </c>
      <c r="L28" s="65">
        <f t="shared" si="11"/>
        <v>0.20578788782175098</v>
      </c>
      <c r="M28" s="65">
        <f t="shared" si="10"/>
        <v>107.23329787477604</v>
      </c>
      <c r="N28" s="65">
        <f t="shared" si="10"/>
        <v>6.2120435215212797E-4</v>
      </c>
      <c r="O28" s="65">
        <f t="shared" si="10"/>
        <v>1.2311172090957594</v>
      </c>
      <c r="P28" s="65">
        <f t="shared" si="10"/>
        <v>3.2853366057320213E-2</v>
      </c>
      <c r="Q28" s="65">
        <f t="shared" si="10"/>
        <v>3.0758687603110062E-2</v>
      </c>
      <c r="R28" s="65">
        <f t="shared" si="10"/>
        <v>4.5999709347988207E-2</v>
      </c>
      <c r="S28" s="27">
        <f t="shared" si="10"/>
        <v>0.10402897038088123</v>
      </c>
      <c r="T28" s="11"/>
    </row>
    <row r="29" spans="1:20" x14ac:dyDescent="0.25">
      <c r="A29" s="11" t="s">
        <v>47</v>
      </c>
      <c r="B29" s="3" t="s">
        <v>54</v>
      </c>
      <c r="C29" s="24">
        <v>34021</v>
      </c>
      <c r="D29" s="25">
        <v>0.2630981270551162</v>
      </c>
      <c r="E29" s="25">
        <v>111.476635</v>
      </c>
      <c r="F29" s="25">
        <v>8.2317233000000004E-4</v>
      </c>
      <c r="G29" s="25">
        <v>1.4979213885394176</v>
      </c>
      <c r="H29" s="25">
        <v>3.8519047606168082E-2</v>
      </c>
      <c r="I29" s="25">
        <v>3.7363548690642741E-2</v>
      </c>
      <c r="J29" s="21">
        <v>7.0858560571325946E-4</v>
      </c>
      <c r="K29" s="67">
        <v>4.6724166703724743E-2</v>
      </c>
      <c r="L29" s="65">
        <f t="shared" si="11"/>
        <v>7.2081678645237316E-4</v>
      </c>
      <c r="M29" s="65">
        <f t="shared" si="10"/>
        <v>0.30541543835616441</v>
      </c>
      <c r="N29" s="65">
        <f t="shared" si="10"/>
        <v>2.2552666575342469E-6</v>
      </c>
      <c r="O29" s="65">
        <f t="shared" si="10"/>
        <v>4.1038942151764863E-3</v>
      </c>
      <c r="P29" s="65">
        <f t="shared" si="10"/>
        <v>1.0553163727717282E-4</v>
      </c>
      <c r="Q29" s="65">
        <f t="shared" si="10"/>
        <v>1.0236588682367874E-4</v>
      </c>
      <c r="R29" s="65">
        <f t="shared" si="10"/>
        <v>1.9413304266116696E-6</v>
      </c>
      <c r="S29" s="27">
        <f t="shared" si="10"/>
        <v>1.2801141562664313E-4</v>
      </c>
      <c r="T29" s="11"/>
    </row>
    <row r="30" spans="1:20" x14ac:dyDescent="0.25">
      <c r="A30" s="11" t="s">
        <v>47</v>
      </c>
      <c r="B30" s="3" t="s">
        <v>55</v>
      </c>
      <c r="C30" s="24">
        <v>34029</v>
      </c>
      <c r="D30" s="25">
        <v>73.996373933158623</v>
      </c>
      <c r="E30" s="25">
        <v>32300.307088231657</v>
      </c>
      <c r="F30" s="25">
        <v>0.2338915499172545</v>
      </c>
      <c r="G30" s="25">
        <v>435.27952658571655</v>
      </c>
      <c r="H30" s="25">
        <v>11.035744406784593</v>
      </c>
      <c r="I30" s="25">
        <v>10.675827892177528</v>
      </c>
      <c r="J30" s="21">
        <v>1.7476885468380878</v>
      </c>
      <c r="K30" s="67">
        <v>15.476109999312511</v>
      </c>
      <c r="L30" s="65">
        <f t="shared" si="11"/>
        <v>0.20272979159769486</v>
      </c>
      <c r="M30" s="65">
        <f t="shared" si="10"/>
        <v>88.49399202255249</v>
      </c>
      <c r="N30" s="65">
        <f t="shared" si="10"/>
        <v>6.4079876689658762E-4</v>
      </c>
      <c r="O30" s="65">
        <f t="shared" si="10"/>
        <v>1.1925466481800453</v>
      </c>
      <c r="P30" s="65">
        <f t="shared" si="10"/>
        <v>3.0234916182971486E-2</v>
      </c>
      <c r="Q30" s="65">
        <f t="shared" si="10"/>
        <v>2.9248843540212406E-2</v>
      </c>
      <c r="R30" s="65">
        <f t="shared" si="10"/>
        <v>4.7881877995564048E-3</v>
      </c>
      <c r="S30" s="27">
        <f t="shared" si="10"/>
        <v>4.2400301367979482E-2</v>
      </c>
      <c r="T30" s="11"/>
    </row>
    <row r="31" spans="1:20" ht="15.75" thickBot="1" x14ac:dyDescent="0.3">
      <c r="A31" s="11" t="s">
        <v>47</v>
      </c>
      <c r="B31" s="42" t="s">
        <v>56</v>
      </c>
      <c r="C31" s="43">
        <v>34033</v>
      </c>
      <c r="D31" s="32">
        <v>35.146650131163909</v>
      </c>
      <c r="E31" s="32">
        <v>15644.907184545544</v>
      </c>
      <c r="F31" s="32">
        <v>9.0864494195439308E-2</v>
      </c>
      <c r="G31" s="32">
        <v>279.9997967681536</v>
      </c>
      <c r="H31" s="32">
        <v>4.8507154125170429</v>
      </c>
      <c r="I31" s="32">
        <v>4.5304556259972948</v>
      </c>
      <c r="J31" s="33">
        <v>7.1199129162292074</v>
      </c>
      <c r="K31" s="68">
        <v>13.683181286838952</v>
      </c>
      <c r="L31" s="65">
        <f t="shared" si="11"/>
        <v>9.6292192140175092E-2</v>
      </c>
      <c r="M31" s="65">
        <f t="shared" si="10"/>
        <v>42.862759409713817</v>
      </c>
      <c r="N31" s="65">
        <f t="shared" si="10"/>
        <v>2.4894381971353235E-4</v>
      </c>
      <c r="O31" s="65">
        <f t="shared" si="10"/>
        <v>0.76712273087165372</v>
      </c>
      <c r="P31" s="65">
        <f t="shared" si="10"/>
        <v>1.328963126716998E-2</v>
      </c>
      <c r="Q31" s="65">
        <f t="shared" si="10"/>
        <v>1.2412207194513136E-2</v>
      </c>
      <c r="R31" s="65">
        <f t="shared" si="10"/>
        <v>1.950661072939509E-2</v>
      </c>
      <c r="S31" s="27">
        <f t="shared" si="10"/>
        <v>3.7488167909147815E-2</v>
      </c>
      <c r="T31" s="11"/>
    </row>
    <row r="32" spans="1:20" ht="15.75" thickBot="1" x14ac:dyDescent="0.3">
      <c r="A32" s="15" t="s">
        <v>57</v>
      </c>
      <c r="B32" s="34"/>
      <c r="C32" s="35"/>
      <c r="D32" s="44">
        <f>SUM(D23:D31)</f>
        <v>444.21292673032531</v>
      </c>
      <c r="E32" s="44">
        <f t="shared" ref="E32:K32" si="12">SUM(E23:E31)</f>
        <v>209313.71750081758</v>
      </c>
      <c r="F32" s="44">
        <f t="shared" si="12"/>
        <v>1.3735044616942902</v>
      </c>
      <c r="G32" s="44">
        <f t="shared" si="12"/>
        <v>2847.2936194401173</v>
      </c>
      <c r="H32" s="44">
        <f t="shared" si="12"/>
        <v>68.32083915933741</v>
      </c>
      <c r="I32" s="44">
        <f t="shared" si="12"/>
        <v>65.07265670163568</v>
      </c>
      <c r="J32" s="63">
        <f t="shared" si="12"/>
        <v>51.926424482853932</v>
      </c>
      <c r="K32" s="69">
        <f t="shared" si="12"/>
        <v>143.74842726505597</v>
      </c>
      <c r="L32" s="44">
        <f>SUM(L23:L31)</f>
        <v>1.2170217170693844</v>
      </c>
      <c r="M32" s="44">
        <f t="shared" ref="M32:S32" si="13">SUM(M23:M31)</f>
        <v>573.46223972826738</v>
      </c>
      <c r="N32" s="44">
        <f t="shared" si="13"/>
        <v>3.7630259224501095E-3</v>
      </c>
      <c r="O32" s="44">
        <f t="shared" si="13"/>
        <v>7.8008044368222382</v>
      </c>
      <c r="P32" s="44">
        <f t="shared" si="13"/>
        <v>0.18718038125845859</v>
      </c>
      <c r="Q32" s="44">
        <f t="shared" si="13"/>
        <v>0.17828125123735805</v>
      </c>
      <c r="R32" s="44">
        <f t="shared" si="13"/>
        <v>0.14226417666535324</v>
      </c>
      <c r="S32" s="63">
        <f t="shared" si="13"/>
        <v>0.39383130757549573</v>
      </c>
      <c r="T32" s="11"/>
    </row>
    <row r="33" spans="1:20" ht="15.75" thickBot="1" x14ac:dyDescent="0.3">
      <c r="A33" s="326" t="s">
        <v>58</v>
      </c>
      <c r="B33" s="327"/>
      <c r="C33" s="327"/>
      <c r="D33" s="45">
        <f>D32+D20</f>
        <v>1568.4862773066025</v>
      </c>
      <c r="E33" s="36">
        <f t="shared" ref="E33:S33" si="14">E32+E20</f>
        <v>755336.02893721126</v>
      </c>
      <c r="F33" s="36">
        <f t="shared" si="14"/>
        <v>4.866225030907029</v>
      </c>
      <c r="G33" s="36">
        <f t="shared" si="14"/>
        <v>9693.3464785304805</v>
      </c>
      <c r="H33" s="36">
        <f t="shared" si="14"/>
        <v>242.65123580209894</v>
      </c>
      <c r="I33" s="36">
        <f t="shared" si="14"/>
        <v>230.9607847327446</v>
      </c>
      <c r="J33" s="45">
        <f t="shared" si="14"/>
        <v>196.02218717644894</v>
      </c>
      <c r="K33" s="78">
        <f t="shared" si="14"/>
        <v>555.16092192918723</v>
      </c>
      <c r="L33" s="66">
        <f t="shared" si="14"/>
        <v>4.2972226775523348</v>
      </c>
      <c r="M33" s="46">
        <f t="shared" si="14"/>
        <v>2069.4137779101675</v>
      </c>
      <c r="N33" s="46">
        <f t="shared" si="14"/>
        <v>1.3332123372348022E-2</v>
      </c>
      <c r="O33" s="46">
        <f t="shared" si="14"/>
        <v>26.557113639809536</v>
      </c>
      <c r="P33" s="46">
        <f t="shared" si="14"/>
        <v>0.66479790630712032</v>
      </c>
      <c r="Q33" s="77">
        <f t="shared" si="14"/>
        <v>0.63276927324039611</v>
      </c>
      <c r="R33" s="77">
        <f t="shared" si="14"/>
        <v>0.53704708815465463</v>
      </c>
      <c r="S33" s="47">
        <f t="shared" si="14"/>
        <v>1.520988827203253</v>
      </c>
      <c r="T33" s="11"/>
    </row>
    <row r="34" spans="1:20" ht="30.75" thickBot="1" x14ac:dyDescent="0.3">
      <c r="A34" s="322"/>
      <c r="B34" s="322"/>
      <c r="C34" s="12" t="s">
        <v>16</v>
      </c>
      <c r="D34" s="52">
        <f>GETPIVOTDATA("Sum of CO_TPY2",'NEI 2020 SCC'!$H$6)</f>
        <v>1568.4862773066022</v>
      </c>
      <c r="E34" s="52">
        <f>'NEI 2020 CTY SCC'!AU101</f>
        <v>755336.02893721103</v>
      </c>
      <c r="F34" s="52">
        <f>'NEI 2020 CTY SCC'!AV101</f>
        <v>4.866225030907029</v>
      </c>
      <c r="G34" s="52">
        <f>'NEI 2020 CTY SCC'!AW101</f>
        <v>9693.3464785304786</v>
      </c>
      <c r="H34" s="52">
        <f>'NEI 2020 CTY SCC'!AX101</f>
        <v>242.65123580209894</v>
      </c>
      <c r="I34" s="52">
        <f>'NEI 2020 CTY SCC'!AY101</f>
        <v>230.96078473274457</v>
      </c>
      <c r="J34" s="52">
        <f>'NEI 2020 CTY SCC'!AZ101</f>
        <v>196.02218717644894</v>
      </c>
      <c r="K34" s="52">
        <f>'NEI 2020 CTY SCC'!BA101</f>
        <v>555.16092192918757</v>
      </c>
      <c r="L34" s="48"/>
      <c r="M34" s="322"/>
      <c r="N34" s="322"/>
      <c r="O34" s="322"/>
      <c r="P34" s="322"/>
      <c r="Q34" s="322"/>
      <c r="R34" s="322"/>
      <c r="S34" s="322"/>
      <c r="T34" s="322"/>
    </row>
    <row r="35" spans="1:20" x14ac:dyDescent="0.25">
      <c r="A35" s="322"/>
      <c r="B35" s="322"/>
      <c r="C35" s="18">
        <v>34003</v>
      </c>
      <c r="D35" s="322"/>
      <c r="E35" s="322"/>
      <c r="F35" s="322"/>
      <c r="G35" s="322"/>
      <c r="H35" s="322"/>
      <c r="I35" s="322"/>
      <c r="J35" s="322"/>
      <c r="K35" s="322"/>
      <c r="L35" s="322"/>
      <c r="M35" s="322"/>
      <c r="N35" s="322"/>
      <c r="O35" s="322"/>
      <c r="P35" s="322"/>
      <c r="Q35" s="322"/>
      <c r="R35" s="322"/>
      <c r="S35" s="322"/>
      <c r="T35" s="322"/>
    </row>
  </sheetData>
  <mergeCells count="1">
    <mergeCell ref="A33:C3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47839-67BA-4C41-9683-914877F8DFD5}">
  <dimension ref="A1:P16"/>
  <sheetViews>
    <sheetView workbookViewId="0">
      <selection activeCell="C34" sqref="C34"/>
    </sheetView>
  </sheetViews>
  <sheetFormatPr defaultRowHeight="15" x14ac:dyDescent="0.25"/>
  <cols>
    <col min="1" max="1" width="12" customWidth="1"/>
    <col min="2" max="5" width="26.7109375" customWidth="1"/>
    <col min="6" max="6" width="13.7109375" customWidth="1"/>
    <col min="8" max="8" width="13.140625" bestFit="1" customWidth="1"/>
    <col min="9" max="9" width="15.5703125" bestFit="1" customWidth="1"/>
    <col min="10" max="10" width="16.5703125" bestFit="1" customWidth="1"/>
    <col min="11" max="11" width="16.7109375" bestFit="1" customWidth="1"/>
    <col min="12" max="12" width="17" bestFit="1" customWidth="1"/>
    <col min="13" max="13" width="21.85546875" bestFit="1" customWidth="1"/>
    <col min="14" max="14" width="20.7109375" bestFit="1" customWidth="1"/>
    <col min="15" max="15" width="16.42578125" bestFit="1" customWidth="1"/>
    <col min="16" max="16" width="16.85546875" bestFit="1" customWidth="1"/>
  </cols>
  <sheetData>
    <row r="1" spans="1:16" x14ac:dyDescent="0.25">
      <c r="A1" s="59" t="s">
        <v>59</v>
      </c>
      <c r="B1" s="322"/>
      <c r="C1" s="322"/>
      <c r="D1" s="322"/>
      <c r="E1" s="322"/>
      <c r="F1" s="322"/>
      <c r="G1" s="322"/>
      <c r="H1" s="322"/>
      <c r="I1" s="322"/>
      <c r="J1" s="322"/>
      <c r="K1" s="322"/>
      <c r="L1" s="322"/>
      <c r="M1" s="322"/>
      <c r="N1" s="322"/>
      <c r="O1" s="322"/>
      <c r="P1" s="322"/>
    </row>
    <row r="2" spans="1:16" s="317" customFormat="1" x14ac:dyDescent="0.25">
      <c r="A2" s="4" t="s">
        <v>10</v>
      </c>
      <c r="B2" s="322"/>
      <c r="C2" s="322"/>
      <c r="D2" s="322"/>
      <c r="E2" s="322"/>
      <c r="F2" s="322"/>
      <c r="G2" s="322"/>
      <c r="H2" s="322"/>
      <c r="I2" s="322"/>
      <c r="J2" s="322"/>
      <c r="K2" s="322"/>
      <c r="L2" s="322"/>
      <c r="M2" s="322"/>
      <c r="N2" s="322"/>
      <c r="O2" s="322"/>
      <c r="P2" s="322"/>
    </row>
    <row r="3" spans="1:16" x14ac:dyDescent="0.25">
      <c r="A3" s="6" t="s">
        <v>11</v>
      </c>
      <c r="B3" s="322"/>
      <c r="C3" s="322"/>
      <c r="D3" s="322"/>
      <c r="E3" s="322"/>
      <c r="F3" s="322"/>
      <c r="G3" s="322"/>
      <c r="H3" s="322"/>
      <c r="I3" s="322"/>
      <c r="J3" s="322"/>
      <c r="K3" s="322"/>
      <c r="L3" s="322"/>
      <c r="M3" s="322"/>
      <c r="N3" s="322"/>
      <c r="O3" s="322"/>
      <c r="P3" s="322"/>
    </row>
    <row r="4" spans="1:16" x14ac:dyDescent="0.25">
      <c r="A4" s="320" t="s">
        <v>12</v>
      </c>
      <c r="B4" s="322"/>
      <c r="C4" s="322"/>
      <c r="D4" s="322"/>
      <c r="E4" s="322"/>
      <c r="F4" s="322"/>
      <c r="G4" s="322"/>
      <c r="H4" s="322"/>
      <c r="I4" s="322"/>
      <c r="J4" s="322"/>
      <c r="K4" s="322"/>
      <c r="L4" s="322"/>
      <c r="M4" s="322"/>
      <c r="N4" s="322"/>
      <c r="O4" s="322"/>
      <c r="P4" s="322"/>
    </row>
    <row r="5" spans="1:16" ht="15.75" thickBot="1" x14ac:dyDescent="0.3">
      <c r="A5" s="6" t="s">
        <v>60</v>
      </c>
      <c r="B5" s="322"/>
      <c r="C5" s="322"/>
      <c r="D5" s="322"/>
      <c r="E5" s="322"/>
      <c r="F5" s="322"/>
      <c r="G5" s="322"/>
      <c r="H5" s="322"/>
      <c r="I5" s="322"/>
      <c r="J5" s="322"/>
      <c r="K5" s="322"/>
      <c r="L5" s="322"/>
      <c r="M5" s="322"/>
      <c r="N5" s="322"/>
      <c r="O5" s="322"/>
      <c r="P5" s="322"/>
    </row>
    <row r="6" spans="1:16" ht="30" x14ac:dyDescent="0.25">
      <c r="A6" s="362" t="s">
        <v>284</v>
      </c>
      <c r="B6" s="363" t="s">
        <v>285</v>
      </c>
      <c r="C6" s="362" t="s">
        <v>286</v>
      </c>
      <c r="D6" s="364" t="s">
        <v>287</v>
      </c>
      <c r="E6" s="364" t="s">
        <v>288</v>
      </c>
      <c r="F6" s="364" t="s">
        <v>289</v>
      </c>
      <c r="G6" s="92" t="s">
        <v>61</v>
      </c>
      <c r="H6" s="93" t="s">
        <v>62</v>
      </c>
      <c r="I6" s="1" t="s">
        <v>63</v>
      </c>
      <c r="J6" s="1" t="s">
        <v>64</v>
      </c>
      <c r="K6" s="1" t="s">
        <v>65</v>
      </c>
      <c r="L6" s="1" t="s">
        <v>66</v>
      </c>
      <c r="M6" s="1" t="s">
        <v>67</v>
      </c>
      <c r="N6" s="1" t="s">
        <v>68</v>
      </c>
      <c r="O6" s="1" t="s">
        <v>69</v>
      </c>
      <c r="P6" s="139" t="s">
        <v>70</v>
      </c>
    </row>
    <row r="7" spans="1:16" x14ac:dyDescent="0.25">
      <c r="A7" s="94" t="s">
        <v>71</v>
      </c>
      <c r="B7" s="144" t="s">
        <v>72</v>
      </c>
      <c r="C7" s="94" t="s">
        <v>73</v>
      </c>
      <c r="D7" s="79" t="s">
        <v>74</v>
      </c>
      <c r="E7" s="79" t="s">
        <v>75</v>
      </c>
      <c r="F7" s="3" t="s">
        <v>76</v>
      </c>
      <c r="G7" s="3" t="s">
        <v>77</v>
      </c>
      <c r="H7" s="95">
        <v>2280002101</v>
      </c>
      <c r="I7" s="145">
        <v>17.774852811042958</v>
      </c>
      <c r="J7" s="145">
        <v>8323.3307698099998</v>
      </c>
      <c r="K7" s="145">
        <v>0.10367255632300001</v>
      </c>
      <c r="L7" s="145">
        <v>154.19338480993525</v>
      </c>
      <c r="M7" s="145">
        <v>4.8511846776806902</v>
      </c>
      <c r="N7" s="145">
        <v>4.7056672238463957</v>
      </c>
      <c r="O7" s="145">
        <v>5.2904014980279898E-2</v>
      </c>
      <c r="P7" s="146">
        <v>11.975558268196073</v>
      </c>
    </row>
    <row r="8" spans="1:16" x14ac:dyDescent="0.25">
      <c r="A8" s="2" t="s">
        <v>71</v>
      </c>
      <c r="B8" s="83" t="s">
        <v>72</v>
      </c>
      <c r="C8" s="2" t="s">
        <v>73</v>
      </c>
      <c r="D8" s="3" t="s">
        <v>74</v>
      </c>
      <c r="E8" s="3" t="s">
        <v>75</v>
      </c>
      <c r="F8" s="3" t="s">
        <v>78</v>
      </c>
      <c r="G8" s="3" t="s">
        <v>77</v>
      </c>
      <c r="H8" s="95">
        <v>2280002102</v>
      </c>
      <c r="I8" s="145">
        <v>264.36120725676091</v>
      </c>
      <c r="J8" s="145">
        <v>116873.349691</v>
      </c>
      <c r="K8" s="145">
        <v>0.80942575800999994</v>
      </c>
      <c r="L8" s="145">
        <v>1473.9546075940023</v>
      </c>
      <c r="M8" s="145">
        <v>37.892640641737174</v>
      </c>
      <c r="N8" s="145">
        <v>36.739600712557696</v>
      </c>
      <c r="O8" s="145">
        <v>2.6140801570278001</v>
      </c>
      <c r="P8" s="146">
        <v>42.225886890533069</v>
      </c>
    </row>
    <row r="9" spans="1:16" x14ac:dyDescent="0.25">
      <c r="A9" s="94" t="s">
        <v>71</v>
      </c>
      <c r="B9" s="144" t="s">
        <v>72</v>
      </c>
      <c r="C9" s="94" t="s">
        <v>73</v>
      </c>
      <c r="D9" s="79" t="s">
        <v>74</v>
      </c>
      <c r="E9" s="79" t="s">
        <v>75</v>
      </c>
      <c r="F9" s="3" t="s">
        <v>76</v>
      </c>
      <c r="G9" s="3" t="s">
        <v>79</v>
      </c>
      <c r="H9" s="95">
        <v>2280002103</v>
      </c>
      <c r="I9" s="145">
        <v>114.77499744933007</v>
      </c>
      <c r="J9" s="145">
        <v>16641.293726515389</v>
      </c>
      <c r="K9" s="145">
        <v>0.20119522424076716</v>
      </c>
      <c r="L9" s="145">
        <v>542.85647618403118</v>
      </c>
      <c r="M9" s="145">
        <v>11.362461008550973</v>
      </c>
      <c r="N9" s="145">
        <v>10.453463278587449</v>
      </c>
      <c r="O9" s="145">
        <v>10.249591230335561</v>
      </c>
      <c r="P9" s="146">
        <v>113.09922069792179</v>
      </c>
    </row>
    <row r="10" spans="1:16" x14ac:dyDescent="0.25">
      <c r="A10" s="2" t="s">
        <v>71</v>
      </c>
      <c r="B10" s="83" t="s">
        <v>72</v>
      </c>
      <c r="C10" s="2" t="s">
        <v>73</v>
      </c>
      <c r="D10" s="3" t="s">
        <v>74</v>
      </c>
      <c r="E10" s="3" t="s">
        <v>75</v>
      </c>
      <c r="F10" s="3" t="s">
        <v>78</v>
      </c>
      <c r="G10" s="3" t="s">
        <v>79</v>
      </c>
      <c r="H10" s="95">
        <v>2280002104</v>
      </c>
      <c r="I10" s="145">
        <v>131.79446085794297</v>
      </c>
      <c r="J10" s="145">
        <v>120849.47185685122</v>
      </c>
      <c r="K10" s="145">
        <v>0.53323546687542356</v>
      </c>
      <c r="L10" s="145">
        <v>996.43897374858739</v>
      </c>
      <c r="M10" s="145">
        <v>30.114394320160862</v>
      </c>
      <c r="N10" s="145">
        <v>27.705226182812488</v>
      </c>
      <c r="O10" s="145">
        <v>73.695543494457894</v>
      </c>
      <c r="P10" s="146">
        <v>51.754406899889226</v>
      </c>
    </row>
    <row r="11" spans="1:16" x14ac:dyDescent="0.25">
      <c r="A11" s="2" t="s">
        <v>71</v>
      </c>
      <c r="B11" s="83" t="s">
        <v>72</v>
      </c>
      <c r="C11" s="2" t="s">
        <v>73</v>
      </c>
      <c r="D11" s="3" t="s">
        <v>74</v>
      </c>
      <c r="E11" s="3" t="s">
        <v>80</v>
      </c>
      <c r="F11" s="3" t="s">
        <v>76</v>
      </c>
      <c r="G11" s="3" t="s">
        <v>77</v>
      </c>
      <c r="H11" s="95">
        <v>2280002201</v>
      </c>
      <c r="I11" s="145">
        <v>254.46087822110547</v>
      </c>
      <c r="J11" s="145">
        <v>111937.79876485498</v>
      </c>
      <c r="K11" s="145">
        <v>0.94590635664657996</v>
      </c>
      <c r="L11" s="145">
        <v>1604.0976588882527</v>
      </c>
      <c r="M11" s="145">
        <v>44.262272582424295</v>
      </c>
      <c r="N11" s="145">
        <v>42.934408244101299</v>
      </c>
      <c r="O11" s="145">
        <v>0.71143593737045774</v>
      </c>
      <c r="P11" s="146">
        <v>72.72293411500867</v>
      </c>
    </row>
    <row r="12" spans="1:16" x14ac:dyDescent="0.25">
      <c r="A12" s="2" t="s">
        <v>71</v>
      </c>
      <c r="B12" s="83" t="s">
        <v>72</v>
      </c>
      <c r="C12" s="2" t="s">
        <v>73</v>
      </c>
      <c r="D12" s="3" t="s">
        <v>74</v>
      </c>
      <c r="E12" s="3" t="s">
        <v>80</v>
      </c>
      <c r="F12" s="3" t="s">
        <v>78</v>
      </c>
      <c r="G12" s="3" t="s">
        <v>77</v>
      </c>
      <c r="H12" s="95">
        <v>2280002202</v>
      </c>
      <c r="I12" s="145">
        <v>471.82182782802306</v>
      </c>
      <c r="J12" s="145">
        <v>216099.12399833</v>
      </c>
      <c r="K12" s="145">
        <v>1.4716521223836998</v>
      </c>
      <c r="L12" s="145">
        <v>2635.8192864333973</v>
      </c>
      <c r="M12" s="145">
        <v>68.924178328685116</v>
      </c>
      <c r="N12" s="145">
        <v>66.797855491868901</v>
      </c>
      <c r="O12" s="145">
        <v>8.1139284374558098</v>
      </c>
      <c r="P12" s="146">
        <v>76.062310485563756</v>
      </c>
    </row>
    <row r="13" spans="1:16" x14ac:dyDescent="0.25">
      <c r="A13" s="2" t="s">
        <v>71</v>
      </c>
      <c r="B13" s="83" t="s">
        <v>72</v>
      </c>
      <c r="C13" s="2" t="s">
        <v>73</v>
      </c>
      <c r="D13" s="3" t="s">
        <v>74</v>
      </c>
      <c r="E13" s="3" t="s">
        <v>80</v>
      </c>
      <c r="F13" s="3" t="s">
        <v>76</v>
      </c>
      <c r="G13" s="3" t="s">
        <v>79</v>
      </c>
      <c r="H13" s="95">
        <v>2280002203</v>
      </c>
      <c r="I13" s="145">
        <v>202.98997518792467</v>
      </c>
      <c r="J13" s="145">
        <v>70663.549027386674</v>
      </c>
      <c r="K13" s="145">
        <v>0.38022276608755473</v>
      </c>
      <c r="L13" s="145">
        <v>1421.9689195257536</v>
      </c>
      <c r="M13" s="145">
        <v>21.473005082954842</v>
      </c>
      <c r="N13" s="145">
        <v>19.755168611330912</v>
      </c>
      <c r="O13" s="145">
        <v>43.293952363544456</v>
      </c>
      <c r="P13" s="146">
        <v>144.17899474125772</v>
      </c>
    </row>
    <row r="14" spans="1:16" x14ac:dyDescent="0.25">
      <c r="A14" s="2" t="s">
        <v>71</v>
      </c>
      <c r="B14" s="83" t="s">
        <v>72</v>
      </c>
      <c r="C14" s="2" t="s">
        <v>73</v>
      </c>
      <c r="D14" s="3" t="s">
        <v>74</v>
      </c>
      <c r="E14" s="3" t="s">
        <v>80</v>
      </c>
      <c r="F14" s="3" t="s">
        <v>78</v>
      </c>
      <c r="G14" s="3" t="s">
        <v>79</v>
      </c>
      <c r="H14" s="95">
        <v>2280002204</v>
      </c>
      <c r="I14" s="145">
        <v>110.50807769447198</v>
      </c>
      <c r="J14" s="145">
        <v>93948.11110246279</v>
      </c>
      <c r="K14" s="145">
        <v>0.4209147803400029</v>
      </c>
      <c r="L14" s="145">
        <v>864.01717134652176</v>
      </c>
      <c r="M14" s="145">
        <v>23.771099159904953</v>
      </c>
      <c r="N14" s="145">
        <v>21.869394987639467</v>
      </c>
      <c r="O14" s="145">
        <v>57.290751541276677</v>
      </c>
      <c r="P14" s="146">
        <v>43.141609830817032</v>
      </c>
    </row>
    <row r="15" spans="1:16" ht="15.75" thickBot="1" x14ac:dyDescent="0.3">
      <c r="A15" s="322"/>
      <c r="B15" s="322"/>
      <c r="C15" s="29"/>
      <c r="D15" s="30"/>
      <c r="E15" s="30"/>
      <c r="F15" s="30"/>
      <c r="G15" s="30"/>
      <c r="H15" s="98" t="s">
        <v>81</v>
      </c>
      <c r="I15" s="147">
        <v>1568.4862773066022</v>
      </c>
      <c r="J15" s="147">
        <v>755336.02893721103</v>
      </c>
      <c r="K15" s="147">
        <v>4.8662250309070281</v>
      </c>
      <c r="L15" s="147">
        <v>9693.3464785304823</v>
      </c>
      <c r="M15" s="147">
        <v>242.65123580209891</v>
      </c>
      <c r="N15" s="147">
        <v>230.96078473274463</v>
      </c>
      <c r="O15" s="147">
        <v>196.02218717644894</v>
      </c>
      <c r="P15" s="148">
        <v>555.16092192918734</v>
      </c>
    </row>
    <row r="16" spans="1:16" x14ac:dyDescent="0.25">
      <c r="A16" s="322"/>
      <c r="B16" s="322"/>
      <c r="C16" s="322"/>
      <c r="D16" s="322"/>
      <c r="E16" s="322"/>
      <c r="F16" s="322"/>
      <c r="G16" s="322"/>
      <c r="H16" s="322"/>
      <c r="I16" s="322">
        <f>'NEI 2020 CTY SCC'!AT101</f>
        <v>1568.486277306602</v>
      </c>
      <c r="J16" s="322">
        <f>'NEI 2020 CTY SCC'!AU101</f>
        <v>755336.02893721103</v>
      </c>
      <c r="K16" s="322">
        <f>'NEI 2020 CTY SCC'!AV101</f>
        <v>4.866225030907029</v>
      </c>
      <c r="L16" s="322">
        <f>'NEI 2020 CTY SCC'!AW101</f>
        <v>9693.3464785304786</v>
      </c>
      <c r="M16" s="322">
        <f>'NEI 2020 CTY SCC'!AX101</f>
        <v>242.65123580209894</v>
      </c>
      <c r="N16" s="322">
        <f>'NEI 2020 CTY SCC'!AY101</f>
        <v>230.96078473274457</v>
      </c>
      <c r="O16" s="322">
        <f>'NEI 2020 CTY SCC'!AZ101</f>
        <v>196.02218717644894</v>
      </c>
      <c r="P16" s="322">
        <f>'NEI 2020 CTY SCC'!BA101</f>
        <v>555.16092192918757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644DE4-66DB-4F9B-8C84-5DD2426D3C81}">
  <dimension ref="A1:BI101"/>
  <sheetViews>
    <sheetView workbookViewId="0">
      <selection activeCell="BA1" sqref="BA1"/>
    </sheetView>
  </sheetViews>
  <sheetFormatPr defaultRowHeight="15" x14ac:dyDescent="0.25"/>
  <cols>
    <col min="1" max="1" width="9.140625" style="49"/>
    <col min="2" max="2" width="11.85546875" style="49" bestFit="1" customWidth="1"/>
    <col min="3" max="3" width="10" style="49" customWidth="1"/>
    <col min="4" max="5" width="13.85546875" style="49" customWidth="1"/>
    <col min="6" max="10" width="26.7109375" style="49" customWidth="1"/>
    <col min="11" max="11" width="13.85546875" style="49" customWidth="1"/>
    <col min="12" max="12" width="13.42578125" style="49" customWidth="1"/>
    <col min="13" max="13" width="12.140625" style="49" customWidth="1"/>
    <col min="14" max="14" width="10.140625" style="49" bestFit="1" customWidth="1"/>
    <col min="15" max="15" width="12.140625" style="49" bestFit="1" customWidth="1"/>
    <col min="16" max="16" width="9.28515625" style="49" bestFit="1" customWidth="1"/>
    <col min="17" max="17" width="11.140625" style="49" bestFit="1" customWidth="1"/>
    <col min="18" max="18" width="13.7109375" style="49" bestFit="1" customWidth="1"/>
    <col min="19" max="19" width="14.28515625" style="49" bestFit="1" customWidth="1"/>
    <col min="20" max="21" width="9.28515625" style="49" bestFit="1" customWidth="1"/>
    <col min="22" max="25" width="9.28515625" style="49" customWidth="1"/>
    <col min="26" max="26" width="12.7109375" style="49" bestFit="1" customWidth="1"/>
    <col min="27" max="27" width="13.42578125" style="49" bestFit="1" customWidth="1"/>
    <col min="28" max="29" width="9.28515625" style="49" customWidth="1"/>
    <col min="30" max="30" width="12" style="49" bestFit="1" customWidth="1"/>
    <col min="31" max="31" width="13.140625" style="49" bestFit="1" customWidth="1"/>
    <col min="32" max="32" width="13.28515625" style="49" bestFit="1" customWidth="1"/>
    <col min="33" max="33" width="13.5703125" style="49" bestFit="1" customWidth="1"/>
    <col min="34" max="34" width="18.140625" style="49" bestFit="1" customWidth="1"/>
    <col min="35" max="37" width="9.28515625" style="49" customWidth="1"/>
    <col min="39" max="39" width="18.42578125" customWidth="1"/>
    <col min="42" max="42" width="14" bestFit="1" customWidth="1"/>
    <col min="43" max="43" width="14.5703125" bestFit="1" customWidth="1"/>
    <col min="46" max="46" width="12" bestFit="1" customWidth="1"/>
    <col min="47" max="47" width="12.7109375" bestFit="1" customWidth="1"/>
    <col min="48" max="48" width="12.85546875" bestFit="1" customWidth="1"/>
    <col min="49" max="49" width="13.28515625" bestFit="1" customWidth="1"/>
    <col min="50" max="51" width="17.85546875" bestFit="1" customWidth="1"/>
    <col min="52" max="52" width="12.5703125" bestFit="1" customWidth="1"/>
    <col min="53" max="53" width="13.140625" bestFit="1" customWidth="1"/>
    <col min="54" max="54" width="12" bestFit="1" customWidth="1"/>
    <col min="55" max="55" width="13.140625" bestFit="1" customWidth="1"/>
    <col min="56" max="56" width="13.28515625" bestFit="1" customWidth="1"/>
    <col min="57" max="57" width="13.5703125" bestFit="1" customWidth="1"/>
    <col min="58" max="58" width="18.140625" bestFit="1" customWidth="1"/>
    <col min="59" max="59" width="13.5703125" bestFit="1" customWidth="1"/>
    <col min="60" max="60" width="12.85546875" bestFit="1" customWidth="1"/>
    <col min="61" max="61" width="13.42578125" bestFit="1" customWidth="1"/>
  </cols>
  <sheetData>
    <row r="1" spans="1:61" x14ac:dyDescent="0.25">
      <c r="A1" s="320" t="s">
        <v>82</v>
      </c>
      <c r="B1" s="59"/>
      <c r="C1" s="59"/>
      <c r="D1" s="59"/>
      <c r="E1" s="59"/>
      <c r="F1" s="59"/>
      <c r="G1" s="59"/>
      <c r="H1" s="59"/>
      <c r="I1" s="59"/>
      <c r="J1" s="59"/>
      <c r="K1" s="59"/>
      <c r="L1" s="59"/>
      <c r="M1" s="59"/>
      <c r="N1" s="59"/>
      <c r="O1" s="59"/>
      <c r="P1" s="59"/>
      <c r="Q1" s="59"/>
      <c r="R1" s="59"/>
      <c r="S1" s="59"/>
      <c r="T1" s="59"/>
      <c r="AL1" s="322"/>
      <c r="AM1" s="322"/>
      <c r="AN1" s="322"/>
      <c r="AO1" s="322"/>
      <c r="AP1" s="322"/>
      <c r="AQ1" s="322"/>
      <c r="AR1" s="322"/>
      <c r="AS1" s="322"/>
      <c r="AT1" s="322"/>
      <c r="AU1" s="322"/>
      <c r="AV1" s="322"/>
      <c r="AW1" s="322"/>
      <c r="AX1" s="322"/>
      <c r="AY1" s="322"/>
      <c r="AZ1" s="322"/>
      <c r="BA1" s="322"/>
      <c r="BB1" s="322"/>
      <c r="BC1" s="322"/>
      <c r="BD1" s="322"/>
      <c r="BE1" s="322"/>
      <c r="BF1" s="322"/>
      <c r="BG1" s="322"/>
      <c r="BH1" s="322"/>
      <c r="BI1" s="322"/>
    </row>
    <row r="2" spans="1:61" x14ac:dyDescent="0.25">
      <c r="A2" s="4" t="s">
        <v>10</v>
      </c>
      <c r="B2" s="59"/>
      <c r="C2" s="59"/>
      <c r="D2" s="59"/>
      <c r="E2" s="59"/>
      <c r="F2" s="59"/>
      <c r="G2" s="59"/>
      <c r="H2" s="59"/>
      <c r="I2" s="59"/>
      <c r="J2" s="59"/>
      <c r="K2" s="59"/>
      <c r="L2" s="59"/>
      <c r="M2" s="59"/>
      <c r="N2" s="59"/>
      <c r="O2" s="59"/>
      <c r="P2" s="59"/>
      <c r="Q2" s="59"/>
      <c r="R2" s="59"/>
      <c r="S2" s="59"/>
      <c r="T2" s="59"/>
      <c r="AL2" s="322"/>
      <c r="AM2" s="322"/>
      <c r="AN2" s="322"/>
      <c r="AO2" s="322"/>
      <c r="AP2" s="322"/>
      <c r="AQ2" s="322"/>
      <c r="AR2" s="322"/>
      <c r="AS2" s="322"/>
      <c r="AT2" s="322"/>
      <c r="AU2" s="322"/>
      <c r="AV2" s="322"/>
      <c r="AW2" s="322"/>
      <c r="AX2" s="322"/>
      <c r="AY2" s="322"/>
      <c r="AZ2" s="322"/>
      <c r="BA2" s="322"/>
      <c r="BB2" s="322"/>
      <c r="BC2" s="322"/>
      <c r="BD2" s="322"/>
      <c r="BE2" s="322"/>
      <c r="BF2" s="322"/>
      <c r="BG2" s="322"/>
      <c r="BH2" s="322"/>
      <c r="BI2" s="322"/>
    </row>
    <row r="3" spans="1:61" x14ac:dyDescent="0.25">
      <c r="A3" s="320" t="s">
        <v>11</v>
      </c>
      <c r="B3" s="59"/>
      <c r="C3" s="59"/>
      <c r="D3" s="59"/>
      <c r="E3" s="59"/>
      <c r="G3" s="59"/>
      <c r="H3" s="59"/>
      <c r="I3" s="59"/>
      <c r="J3" s="59"/>
      <c r="K3" s="59"/>
      <c r="L3" s="59"/>
      <c r="M3" s="59"/>
      <c r="N3" s="59"/>
      <c r="O3" s="59"/>
      <c r="P3" s="59"/>
      <c r="Q3" s="59"/>
      <c r="R3" s="59"/>
      <c r="S3" s="59"/>
      <c r="T3" s="59"/>
      <c r="AL3" s="322"/>
      <c r="AM3" s="322"/>
      <c r="AN3" s="322"/>
      <c r="AO3" s="322"/>
      <c r="AP3" s="322"/>
      <c r="AQ3" s="322"/>
      <c r="AR3" s="322"/>
      <c r="AS3" s="322"/>
      <c r="AT3" s="322"/>
      <c r="AU3" s="322"/>
      <c r="AV3" s="322"/>
      <c r="AW3" s="322"/>
      <c r="AX3" s="322"/>
      <c r="AY3" s="322"/>
      <c r="AZ3" s="322"/>
      <c r="BA3" s="322"/>
      <c r="BB3" s="322"/>
      <c r="BC3" s="322"/>
      <c r="BD3" s="322"/>
      <c r="BE3" s="322"/>
      <c r="BF3" s="322"/>
      <c r="BG3" s="322"/>
      <c r="BH3" s="322"/>
      <c r="BI3" s="322"/>
    </row>
    <row r="4" spans="1:61" ht="15.75" thickBot="1" x14ac:dyDescent="0.3">
      <c r="A4" s="320" t="s">
        <v>12</v>
      </c>
      <c r="B4" s="59"/>
      <c r="C4" s="59"/>
      <c r="D4" s="59"/>
      <c r="E4" s="59"/>
      <c r="F4" s="59"/>
      <c r="G4" s="59"/>
      <c r="H4" s="59"/>
      <c r="I4" s="59"/>
      <c r="J4" s="59"/>
      <c r="K4" s="59"/>
      <c r="L4" s="59"/>
      <c r="M4" s="59"/>
      <c r="N4" s="59"/>
      <c r="O4" s="59"/>
      <c r="P4" s="59"/>
      <c r="Q4" s="59"/>
      <c r="R4" s="59"/>
      <c r="S4" s="59"/>
      <c r="T4" s="59"/>
      <c r="AL4" s="322"/>
      <c r="AM4" s="322"/>
      <c r="AN4" s="322"/>
      <c r="AO4" s="322"/>
      <c r="AP4" s="322"/>
      <c r="AQ4" s="322"/>
      <c r="AR4" s="322"/>
      <c r="AS4" s="322"/>
      <c r="AT4" s="322"/>
      <c r="AU4" s="322"/>
      <c r="AV4" s="322"/>
      <c r="AW4" s="322"/>
      <c r="AX4" s="322"/>
      <c r="AY4" s="322"/>
      <c r="AZ4" s="322"/>
      <c r="BA4" s="322"/>
      <c r="BB4" s="322"/>
      <c r="BC4" s="322"/>
      <c r="BD4" s="322"/>
      <c r="BE4" s="322"/>
      <c r="BF4" s="322"/>
      <c r="BG4" s="322"/>
      <c r="BH4" s="322"/>
      <c r="BI4" s="322"/>
    </row>
    <row r="5" spans="1:61" ht="15.75" thickBot="1" x14ac:dyDescent="0.3">
      <c r="A5" s="6" t="s">
        <v>83</v>
      </c>
      <c r="B5" s="59"/>
      <c r="C5" s="59"/>
      <c r="D5" s="59"/>
      <c r="E5" s="59"/>
      <c r="F5" s="59"/>
      <c r="G5" s="59"/>
      <c r="H5" s="59"/>
      <c r="I5" s="59"/>
      <c r="J5" s="59"/>
      <c r="K5" s="59"/>
      <c r="L5" s="59"/>
      <c r="M5" s="59"/>
      <c r="N5" s="328">
        <v>2017</v>
      </c>
      <c r="O5" s="331"/>
      <c r="P5" s="331"/>
      <c r="Q5" s="331"/>
      <c r="R5" s="331"/>
      <c r="S5" s="331"/>
      <c r="T5" s="331"/>
      <c r="U5" s="332"/>
      <c r="V5" s="328" t="s">
        <v>84</v>
      </c>
      <c r="W5" s="329"/>
      <c r="X5" s="329"/>
      <c r="Y5" s="329"/>
      <c r="Z5" s="329"/>
      <c r="AA5" s="329"/>
      <c r="AB5" s="329"/>
      <c r="AC5" s="330"/>
      <c r="AD5" s="328" t="s">
        <v>85</v>
      </c>
      <c r="AE5" s="329"/>
      <c r="AF5" s="329"/>
      <c r="AG5" s="329"/>
      <c r="AH5" s="329"/>
      <c r="AI5" s="329"/>
      <c r="AJ5" s="329"/>
      <c r="AK5" s="330"/>
      <c r="AL5" s="328" t="s">
        <v>86</v>
      </c>
      <c r="AM5" s="329"/>
      <c r="AN5" s="329"/>
      <c r="AO5" s="329"/>
      <c r="AP5" s="329"/>
      <c r="AQ5" s="329"/>
      <c r="AR5" s="329"/>
      <c r="AS5" s="330"/>
      <c r="AT5" s="328" t="s">
        <v>87</v>
      </c>
      <c r="AU5" s="329"/>
      <c r="AV5" s="329"/>
      <c r="AW5" s="329"/>
      <c r="AX5" s="329"/>
      <c r="AY5" s="329"/>
      <c r="AZ5" s="329"/>
      <c r="BA5" s="329"/>
      <c r="BB5" s="329"/>
      <c r="BC5" s="329"/>
      <c r="BD5" s="329"/>
      <c r="BE5" s="329"/>
      <c r="BF5" s="329"/>
      <c r="BG5" s="329"/>
      <c r="BH5" s="329"/>
      <c r="BI5" s="330"/>
    </row>
    <row r="6" spans="1:61" ht="45.75" thickBot="1" x14ac:dyDescent="0.3">
      <c r="A6" s="90" t="s">
        <v>16</v>
      </c>
      <c r="B6" s="34" t="s">
        <v>88</v>
      </c>
      <c r="C6" s="325" t="s">
        <v>89</v>
      </c>
      <c r="D6" s="34" t="s">
        <v>90</v>
      </c>
      <c r="E6" s="365" t="s">
        <v>284</v>
      </c>
      <c r="F6" s="365" t="s">
        <v>285</v>
      </c>
      <c r="G6" s="365" t="s">
        <v>286</v>
      </c>
      <c r="H6" s="365" t="s">
        <v>287</v>
      </c>
      <c r="I6" s="365" t="s">
        <v>288</v>
      </c>
      <c r="J6" s="365" t="s">
        <v>289</v>
      </c>
      <c r="K6" s="325" t="s">
        <v>61</v>
      </c>
      <c r="L6" s="325" t="s">
        <v>91</v>
      </c>
      <c r="M6" s="319" t="s">
        <v>92</v>
      </c>
      <c r="N6" s="15" t="s">
        <v>93</v>
      </c>
      <c r="O6" s="34" t="s">
        <v>94</v>
      </c>
      <c r="P6" s="34" t="s">
        <v>95</v>
      </c>
      <c r="Q6" s="34" t="s">
        <v>96</v>
      </c>
      <c r="R6" s="34" t="s">
        <v>97</v>
      </c>
      <c r="S6" s="34" t="s">
        <v>98</v>
      </c>
      <c r="T6" s="34" t="s">
        <v>99</v>
      </c>
      <c r="U6" s="61" t="s">
        <v>100</v>
      </c>
      <c r="V6" s="15" t="s">
        <v>101</v>
      </c>
      <c r="W6" s="34" t="s">
        <v>102</v>
      </c>
      <c r="X6" s="34" t="s">
        <v>103</v>
      </c>
      <c r="Y6" s="34" t="s">
        <v>104</v>
      </c>
      <c r="Z6" s="34" t="s">
        <v>105</v>
      </c>
      <c r="AA6" s="34" t="s">
        <v>106</v>
      </c>
      <c r="AB6" s="34" t="s">
        <v>107</v>
      </c>
      <c r="AC6" s="61" t="s">
        <v>108</v>
      </c>
      <c r="AD6" s="15" t="s">
        <v>109</v>
      </c>
      <c r="AE6" s="34" t="s">
        <v>110</v>
      </c>
      <c r="AF6" s="34" t="s">
        <v>111</v>
      </c>
      <c r="AG6" s="34" t="s">
        <v>112</v>
      </c>
      <c r="AH6" s="34" t="s">
        <v>113</v>
      </c>
      <c r="AI6" s="34" t="s">
        <v>114</v>
      </c>
      <c r="AJ6" s="34" t="s">
        <v>115</v>
      </c>
      <c r="AK6" s="128" t="s">
        <v>116</v>
      </c>
      <c r="AL6" s="15" t="s">
        <v>117</v>
      </c>
      <c r="AM6" s="34" t="s">
        <v>118</v>
      </c>
      <c r="AN6" s="34" t="s">
        <v>119</v>
      </c>
      <c r="AO6" s="34" t="s">
        <v>120</v>
      </c>
      <c r="AP6" s="34" t="s">
        <v>121</v>
      </c>
      <c r="AQ6" s="34" t="s">
        <v>122</v>
      </c>
      <c r="AR6" s="34" t="s">
        <v>123</v>
      </c>
      <c r="AS6" s="61" t="s">
        <v>124</v>
      </c>
      <c r="AT6" s="15" t="s">
        <v>17</v>
      </c>
      <c r="AU6" s="34" t="s">
        <v>18</v>
      </c>
      <c r="AV6" s="34" t="s">
        <v>19</v>
      </c>
      <c r="AW6" s="34" t="s">
        <v>20</v>
      </c>
      <c r="AX6" s="34" t="s">
        <v>21</v>
      </c>
      <c r="AY6" s="34" t="s">
        <v>22</v>
      </c>
      <c r="AZ6" s="34" t="s">
        <v>23</v>
      </c>
      <c r="BA6" s="61" t="s">
        <v>24</v>
      </c>
      <c r="BB6" s="15" t="s">
        <v>109</v>
      </c>
      <c r="BC6" s="34" t="s">
        <v>110</v>
      </c>
      <c r="BD6" s="34" t="s">
        <v>111</v>
      </c>
      <c r="BE6" s="34" t="s">
        <v>112</v>
      </c>
      <c r="BF6" s="34" t="s">
        <v>113</v>
      </c>
      <c r="BG6" s="34" t="s">
        <v>114</v>
      </c>
      <c r="BH6" s="34" t="s">
        <v>115</v>
      </c>
      <c r="BI6" s="128" t="s">
        <v>116</v>
      </c>
    </row>
    <row r="7" spans="1:61" x14ac:dyDescent="0.25">
      <c r="A7" s="88">
        <v>34001</v>
      </c>
      <c r="B7" s="39" t="s">
        <v>125</v>
      </c>
      <c r="C7" s="39" t="s">
        <v>126</v>
      </c>
      <c r="D7" s="39">
        <v>2280002101</v>
      </c>
      <c r="E7" s="89" t="s">
        <v>71</v>
      </c>
      <c r="F7" s="366" t="s">
        <v>72</v>
      </c>
      <c r="G7" s="366" t="s">
        <v>73</v>
      </c>
      <c r="H7" s="366" t="s">
        <v>74</v>
      </c>
      <c r="I7" s="366" t="s">
        <v>75</v>
      </c>
      <c r="J7" s="89" t="s">
        <v>76</v>
      </c>
      <c r="K7" s="39" t="s">
        <v>77</v>
      </c>
      <c r="L7" s="39" t="s">
        <v>127</v>
      </c>
      <c r="M7" s="124" t="s">
        <v>128</v>
      </c>
      <c r="N7" s="125">
        <v>0.11530706</v>
      </c>
      <c r="O7" s="126">
        <v>48.582560000000001</v>
      </c>
      <c r="P7" s="126">
        <v>2.2788479E-3</v>
      </c>
      <c r="Q7" s="126">
        <v>3.1083354999999999</v>
      </c>
      <c r="R7" s="126">
        <v>0.12205837</v>
      </c>
      <c r="S7" s="126">
        <v>0.11840172</v>
      </c>
      <c r="T7" s="126">
        <v>4.4909000000000003E-4</v>
      </c>
      <c r="U7" s="127">
        <v>0.40045979999999998</v>
      </c>
      <c r="V7" s="91">
        <v>1.0272437289999996</v>
      </c>
      <c r="W7" s="9">
        <v>1.0272437289999996</v>
      </c>
      <c r="X7" s="9">
        <v>1.0272437289999996</v>
      </c>
      <c r="Y7" s="9">
        <v>1.0272437289999996</v>
      </c>
      <c r="Z7" s="9">
        <v>1.0272437289999996</v>
      </c>
      <c r="AA7" s="9">
        <v>1.0272437289999996</v>
      </c>
      <c r="AB7" s="9">
        <v>1.0272437289999996</v>
      </c>
      <c r="AC7" s="16">
        <v>1.0272437289999996</v>
      </c>
      <c r="AD7" s="312">
        <f t="shared" ref="AD7:AD38" si="0">V7*N7/365</f>
        <v>3.2451631313541561E-4</v>
      </c>
      <c r="AE7" s="313">
        <f t="shared" ref="AE7:AE38" si="1">W7*O7/365</f>
        <v>0.13672912355826361</v>
      </c>
      <c r="AF7" s="313">
        <f t="shared" ref="AF7:AF38" si="2">X7*P7/365</f>
        <v>6.4135129167666245E-6</v>
      </c>
      <c r="AG7" s="313">
        <f t="shared" ref="AG7:AG38" si="3">Y7*Q7/365</f>
        <v>8.7479949315152836E-3</v>
      </c>
      <c r="AH7" s="313">
        <f t="shared" ref="AH7:AH38" si="4">Z7*R7/365</f>
        <v>3.435169730259224E-4</v>
      </c>
      <c r="AI7" s="313">
        <f t="shared" ref="AI7:AI38" si="5">AA7*S7/365</f>
        <v>3.3322582019948996E-4</v>
      </c>
      <c r="AJ7" s="313">
        <f t="shared" ref="AJ7:AJ38" si="6">AB7*T7/365</f>
        <v>1.2639037979633147E-6</v>
      </c>
      <c r="AK7" s="314">
        <f t="shared" ref="AK7:AK38" si="7">AC7*U7/365</f>
        <v>1.1270405979906686E-3</v>
      </c>
      <c r="AL7" s="91">
        <f>'epa growth factor suumary'!$B$3</f>
        <v>0.99441820528920177</v>
      </c>
      <c r="AM7" s="9">
        <v>1</v>
      </c>
      <c r="AN7" s="9">
        <f>'epa growth factor suumary'!$B$4</f>
        <v>1</v>
      </c>
      <c r="AO7" s="9">
        <f>'epa growth factor suumary'!$B$5</f>
        <v>0.86894289552850745</v>
      </c>
      <c r="AP7" s="9">
        <f>'epa growth factor suumary'!$B$6</f>
        <v>0.8736042875292418</v>
      </c>
      <c r="AQ7" s="9">
        <f>'epa growth factor suumary'!$B$7</f>
        <v>0.87360428761116571</v>
      </c>
      <c r="AR7" s="9">
        <f>'epa growth factor suumary'!$B$8</f>
        <v>0.69135024412716917</v>
      </c>
      <c r="AS7" s="10">
        <f>'epa growth factor suumary'!$B$9</f>
        <v>0.85863874349508207</v>
      </c>
      <c r="AT7" s="119">
        <f t="shared" ref="AT7:AT38" si="8">N7*AL7</f>
        <v>0.11466343966237431</v>
      </c>
      <c r="AU7" s="1">
        <f t="shared" ref="AU7:AU38" si="9">O7*AM7</f>
        <v>48.582560000000001</v>
      </c>
      <c r="AV7" s="1">
        <f t="shared" ref="AV7:AV38" si="10">P7*AN7</f>
        <v>2.2788479E-3</v>
      </c>
      <c r="AW7" s="1">
        <f t="shared" ref="AW7:AW38" si="11">Q7*AO7</f>
        <v>2.7009660496440508</v>
      </c>
      <c r="AX7" s="1">
        <f t="shared" ref="AX7:AX38" si="12">R7*AP7</f>
        <v>0.10663071536083057</v>
      </c>
      <c r="AY7" s="1">
        <f t="shared" ref="AY7:AY38" si="13">S7*AQ7</f>
        <v>0.10343625025253671</v>
      </c>
      <c r="AZ7" s="1">
        <f t="shared" ref="AZ7:AZ38" si="14">T7*AR7</f>
        <v>3.1047848113507042E-4</v>
      </c>
      <c r="BA7" s="80">
        <f t="shared" ref="BA7:BA38" si="15">U7*AS7</f>
        <v>0.34385029949229184</v>
      </c>
      <c r="BB7" s="119">
        <f t="shared" ref="BB7:BB38" si="16">AT7/365</f>
        <v>3.1414641003390224E-4</v>
      </c>
      <c r="BC7" s="1">
        <f t="shared" ref="BC7:BC38" si="17">AU7/365</f>
        <v>0.13310290410958905</v>
      </c>
      <c r="BD7" s="1">
        <f t="shared" ref="BD7:BD38" si="18">AV7/365</f>
        <v>6.2434189041095893E-6</v>
      </c>
      <c r="BE7" s="1">
        <f t="shared" ref="BE7:BE38" si="19">AW7/365</f>
        <v>7.3999069853261665E-3</v>
      </c>
      <c r="BF7" s="1">
        <f t="shared" ref="BF7:BF38" si="20">AX7/365</f>
        <v>2.9213894619405637E-4</v>
      </c>
      <c r="BG7" s="1">
        <f t="shared" ref="BG7:BG38" si="21">AY7/365</f>
        <v>2.8338698699325123E-4</v>
      </c>
      <c r="BH7" s="1">
        <f t="shared" ref="BH7:BH38" si="22">AZ7/365</f>
        <v>8.5062597571252173E-7</v>
      </c>
      <c r="BI7" s="139">
        <f t="shared" ref="BI7:BI38" si="23">BA7/365</f>
        <v>9.4205561504737492E-4</v>
      </c>
    </row>
    <row r="8" spans="1:61" x14ac:dyDescent="0.25">
      <c r="A8" s="2">
        <v>34001</v>
      </c>
      <c r="B8" s="3" t="s">
        <v>125</v>
      </c>
      <c r="C8" s="3" t="s">
        <v>126</v>
      </c>
      <c r="D8" s="3">
        <v>2280002102</v>
      </c>
      <c r="E8" s="3" t="s">
        <v>71</v>
      </c>
      <c r="F8" s="367" t="s">
        <v>72</v>
      </c>
      <c r="G8" s="367" t="s">
        <v>73</v>
      </c>
      <c r="H8" s="367" t="s">
        <v>74</v>
      </c>
      <c r="I8" s="367" t="s">
        <v>75</v>
      </c>
      <c r="J8" s="3" t="s">
        <v>78</v>
      </c>
      <c r="K8" s="3" t="s">
        <v>77</v>
      </c>
      <c r="L8" s="3" t="s">
        <v>127</v>
      </c>
      <c r="M8" s="83" t="s">
        <v>128</v>
      </c>
      <c r="N8" s="85">
        <v>21.728940999999999</v>
      </c>
      <c r="O8" s="50">
        <v>9863.4539999999997</v>
      </c>
      <c r="P8" s="50">
        <v>6.7595269999999999E-2</v>
      </c>
      <c r="Q8" s="50">
        <v>139.12035</v>
      </c>
      <c r="R8" s="50">
        <v>3.623983</v>
      </c>
      <c r="S8" s="50">
        <v>3.512035</v>
      </c>
      <c r="T8" s="50">
        <v>0.55964864000000003</v>
      </c>
      <c r="U8" s="81">
        <v>4.0423580000000001</v>
      </c>
      <c r="V8" s="129">
        <v>1.0272437289999996</v>
      </c>
      <c r="W8" s="130">
        <v>1.0272437289999996</v>
      </c>
      <c r="X8" s="130">
        <v>1.0272437289999996</v>
      </c>
      <c r="Y8" s="130">
        <v>1.0272437289999996</v>
      </c>
      <c r="Z8" s="130">
        <v>1.0272437289999996</v>
      </c>
      <c r="AA8" s="130">
        <v>1.0272437289999996</v>
      </c>
      <c r="AB8" s="130">
        <v>1.0272437289999996</v>
      </c>
      <c r="AC8" s="311">
        <v>1.0272437289999996</v>
      </c>
      <c r="AD8" s="85">
        <f t="shared" si="0"/>
        <v>6.1153201041262963E-2</v>
      </c>
      <c r="AE8" s="50">
        <f t="shared" si="1"/>
        <v>27.759373336383458</v>
      </c>
      <c r="AF8" s="50">
        <f t="shared" si="2"/>
        <v>1.9023785539058028E-4</v>
      </c>
      <c r="AG8" s="50">
        <f t="shared" si="3"/>
        <v>0.3915356359281783</v>
      </c>
      <c r="AH8" s="50">
        <f t="shared" si="4"/>
        <v>1.0199215919870153E-2</v>
      </c>
      <c r="AI8" s="50">
        <f t="shared" si="5"/>
        <v>9.8841532322699009E-3</v>
      </c>
      <c r="AJ8" s="50">
        <f t="shared" si="6"/>
        <v>1.5750563174887079E-3</v>
      </c>
      <c r="AK8" s="310">
        <f t="shared" si="7"/>
        <v>1.1376676454446523E-2</v>
      </c>
      <c r="AL8" s="129">
        <f>'epa growth factor suumary'!$B$3</f>
        <v>0.99441820528920177</v>
      </c>
      <c r="AM8" s="130">
        <v>1</v>
      </c>
      <c r="AN8" s="130">
        <f>'epa growth factor suumary'!$B$4</f>
        <v>1</v>
      </c>
      <c r="AO8" s="130">
        <f>'epa growth factor suumary'!$B$5</f>
        <v>0.86894289552850745</v>
      </c>
      <c r="AP8" s="130">
        <f>'epa growth factor suumary'!$B$6</f>
        <v>0.8736042875292418</v>
      </c>
      <c r="AQ8" s="130">
        <f>'epa growth factor suumary'!$B$7</f>
        <v>0.87360428761116571</v>
      </c>
      <c r="AR8" s="130">
        <f>'epa growth factor suumary'!$B$8</f>
        <v>0.69135024412716917</v>
      </c>
      <c r="AS8" s="131">
        <f>'epa growth factor suumary'!$B$9</f>
        <v>0.85863874349508207</v>
      </c>
      <c r="AT8" s="2">
        <f t="shared" si="8"/>
        <v>21.607654512054953</v>
      </c>
      <c r="AU8" s="3">
        <f t="shared" si="9"/>
        <v>9863.4539999999997</v>
      </c>
      <c r="AV8" s="3">
        <f t="shared" si="10"/>
        <v>6.7595269999999999E-2</v>
      </c>
      <c r="AW8" s="3">
        <f t="shared" si="11"/>
        <v>120.88763975593939</v>
      </c>
      <c r="AX8" s="3">
        <f t="shared" si="12"/>
        <v>3.1659270867330842</v>
      </c>
      <c r="AY8" s="3">
        <f t="shared" si="13"/>
        <v>3.0681288342404804</v>
      </c>
      <c r="AZ8" s="3">
        <f t="shared" si="14"/>
        <v>0.38691322388943822</v>
      </c>
      <c r="BA8" s="83">
        <f t="shared" si="15"/>
        <v>3.4709251938772931</v>
      </c>
      <c r="BB8" s="2">
        <f t="shared" si="16"/>
        <v>5.9199053457684801E-2</v>
      </c>
      <c r="BC8" s="3">
        <f t="shared" si="17"/>
        <v>27.023161643835614</v>
      </c>
      <c r="BD8" s="3">
        <f t="shared" si="18"/>
        <v>1.851925205479452E-4</v>
      </c>
      <c r="BE8" s="3">
        <f t="shared" si="19"/>
        <v>0.33119901302997096</v>
      </c>
      <c r="BF8" s="3">
        <f t="shared" si="20"/>
        <v>8.6737728403646144E-3</v>
      </c>
      <c r="BG8" s="3">
        <f t="shared" si="21"/>
        <v>8.4058324225766579E-3</v>
      </c>
      <c r="BH8" s="3">
        <f t="shared" si="22"/>
        <v>1.0600362298340772E-3</v>
      </c>
      <c r="BI8" s="121">
        <f t="shared" si="23"/>
        <v>9.5093840928145018E-3</v>
      </c>
    </row>
    <row r="9" spans="1:61" x14ac:dyDescent="0.25">
      <c r="A9" s="2">
        <v>34001</v>
      </c>
      <c r="B9" s="3" t="s">
        <v>125</v>
      </c>
      <c r="C9" s="3" t="s">
        <v>126</v>
      </c>
      <c r="D9" s="3">
        <v>2280002104</v>
      </c>
      <c r="E9" s="3" t="s">
        <v>71</v>
      </c>
      <c r="F9" s="367" t="s">
        <v>72</v>
      </c>
      <c r="G9" s="367" t="s">
        <v>73</v>
      </c>
      <c r="H9" s="367" t="s">
        <v>74</v>
      </c>
      <c r="I9" s="367" t="s">
        <v>75</v>
      </c>
      <c r="J9" s="3" t="s">
        <v>78</v>
      </c>
      <c r="K9" s="3" t="s">
        <v>79</v>
      </c>
      <c r="L9" s="3" t="s">
        <v>127</v>
      </c>
      <c r="M9" s="83" t="s">
        <v>128</v>
      </c>
      <c r="N9" s="85">
        <v>7.9289300000000007E-3</v>
      </c>
      <c r="O9" s="50">
        <v>5.0147510000000004</v>
      </c>
      <c r="P9" s="50">
        <v>2.407865E-5</v>
      </c>
      <c r="Q9" s="50">
        <v>7.8569120000000006E-2</v>
      </c>
      <c r="R9" s="50">
        <v>1.3597800000000001E-3</v>
      </c>
      <c r="S9" s="50">
        <v>1.2510500000000001E-3</v>
      </c>
      <c r="T9" s="50">
        <v>3.05792E-3</v>
      </c>
      <c r="U9" s="81">
        <v>3.0362200000000001E-3</v>
      </c>
      <c r="V9" s="132">
        <v>1.1409473848846585</v>
      </c>
      <c r="W9" s="133">
        <v>1.1401815455514226</v>
      </c>
      <c r="X9" s="134">
        <v>1.1401815455514226</v>
      </c>
      <c r="Y9" s="130">
        <v>1.1259021125614417</v>
      </c>
      <c r="Z9" s="130">
        <v>1.1403232612400285</v>
      </c>
      <c r="AA9" s="130">
        <v>1.1388988893643905</v>
      </c>
      <c r="AB9" s="130">
        <v>1.1411661249999994</v>
      </c>
      <c r="AC9" s="311">
        <v>1.1411294961686735</v>
      </c>
      <c r="AD9" s="85">
        <f t="shared" si="0"/>
        <v>2.4784909447763058E-5</v>
      </c>
      <c r="AE9" s="50">
        <f t="shared" si="1"/>
        <v>1.5665004234891897E-2</v>
      </c>
      <c r="AF9" s="50">
        <f t="shared" si="2"/>
        <v>7.521652704600483E-8</v>
      </c>
      <c r="AG9" s="50">
        <f t="shared" si="3"/>
        <v>2.4235928271258472E-4</v>
      </c>
      <c r="AH9" s="50">
        <f t="shared" si="4"/>
        <v>4.2481883949834682E-6</v>
      </c>
      <c r="AI9" s="50">
        <f t="shared" si="5"/>
        <v>3.9036149466830711E-6</v>
      </c>
      <c r="AJ9" s="50">
        <f t="shared" si="6"/>
        <v>9.5605334711232824E-6</v>
      </c>
      <c r="AK9" s="310">
        <f t="shared" si="7"/>
        <v>9.4923841064582199E-6</v>
      </c>
      <c r="AL9" s="132">
        <f>'epa growth factor suumary'!$B$10</f>
        <v>1.1142282901423042</v>
      </c>
      <c r="AM9" s="133">
        <f>'epa growth factor suumary'!$B$11</f>
        <v>1.1142282561841881</v>
      </c>
      <c r="AN9" s="134">
        <f>AM9</f>
        <v>1.1142282561841881</v>
      </c>
      <c r="AO9" s="130">
        <f>'epa growth factor suumary'!$B$12</f>
        <v>0.97382781870213742</v>
      </c>
      <c r="AP9" s="130">
        <f>'epa growth factor suumary'!$B$13</f>
        <v>1.1142282902172564</v>
      </c>
      <c r="AQ9" s="130">
        <f>'epa growth factor suumary'!$B$14</f>
        <v>1.1142282966527544</v>
      </c>
      <c r="AR9" s="130">
        <f>'epa growth factor suumary'!$B$15</f>
        <v>1.1142282902500085</v>
      </c>
      <c r="AS9" s="131">
        <f>'epa growth factor suumary'!$B$16</f>
        <v>1.1142282901464029</v>
      </c>
      <c r="AT9" s="2">
        <f t="shared" si="8"/>
        <v>8.8346381165580207E-3</v>
      </c>
      <c r="AU9" s="3">
        <f t="shared" si="9"/>
        <v>5.5875772619279136</v>
      </c>
      <c r="AV9" s="3">
        <f t="shared" si="10"/>
        <v>2.68291122007694E-5</v>
      </c>
      <c r="AW9" s="3">
        <f t="shared" si="11"/>
        <v>7.6512794746946486E-2</v>
      </c>
      <c r="AX9" s="3">
        <f t="shared" si="12"/>
        <v>1.515105344471621E-3</v>
      </c>
      <c r="AY9" s="3">
        <f t="shared" si="13"/>
        <v>1.3939553105274285E-3</v>
      </c>
      <c r="AZ9" s="3">
        <f t="shared" si="14"/>
        <v>3.4072209733213058E-3</v>
      </c>
      <c r="BA9" s="83">
        <f t="shared" si="15"/>
        <v>3.3830422191083115E-3</v>
      </c>
      <c r="BB9" s="2">
        <f t="shared" si="16"/>
        <v>2.420448799056992E-5</v>
      </c>
      <c r="BC9" s="3">
        <f t="shared" si="17"/>
        <v>1.5308430854597023E-2</v>
      </c>
      <c r="BD9" s="3">
        <f t="shared" si="18"/>
        <v>7.3504416988409318E-8</v>
      </c>
      <c r="BE9" s="3">
        <f t="shared" si="19"/>
        <v>2.0962409519711367E-4</v>
      </c>
      <c r="BF9" s="3">
        <f t="shared" si="20"/>
        <v>4.1509735464975922E-6</v>
      </c>
      <c r="BG9" s="3">
        <f t="shared" si="21"/>
        <v>3.8190556452806258E-6</v>
      </c>
      <c r="BH9" s="3">
        <f t="shared" si="22"/>
        <v>9.3348519817022076E-6</v>
      </c>
      <c r="BI9" s="121">
        <f t="shared" si="23"/>
        <v>9.2686088194748268E-6</v>
      </c>
    </row>
    <row r="10" spans="1:61" x14ac:dyDescent="0.25">
      <c r="A10" s="2">
        <v>34001</v>
      </c>
      <c r="B10" s="3" t="s">
        <v>125</v>
      </c>
      <c r="C10" s="3" t="s">
        <v>126</v>
      </c>
      <c r="D10" s="3">
        <v>2280002201</v>
      </c>
      <c r="E10" s="3" t="s">
        <v>71</v>
      </c>
      <c r="F10" s="367" t="s">
        <v>72</v>
      </c>
      <c r="G10" s="367" t="s">
        <v>73</v>
      </c>
      <c r="H10" s="367" t="s">
        <v>74</v>
      </c>
      <c r="I10" s="367" t="s">
        <v>80</v>
      </c>
      <c r="J10" s="3" t="s">
        <v>76</v>
      </c>
      <c r="K10" s="3" t="s">
        <v>77</v>
      </c>
      <c r="L10" s="3" t="s">
        <v>127</v>
      </c>
      <c r="M10" s="83" t="s">
        <v>128</v>
      </c>
      <c r="N10" s="85">
        <v>9.4275819999999992</v>
      </c>
      <c r="O10" s="50">
        <v>3972.5569999999998</v>
      </c>
      <c r="P10" s="50">
        <v>4.3512929999999998E-2</v>
      </c>
      <c r="Q10" s="50">
        <v>78.812619999999995</v>
      </c>
      <c r="R10" s="50">
        <v>2.3307150000000001</v>
      </c>
      <c r="S10" s="50">
        <v>2.2607940000000002</v>
      </c>
      <c r="T10" s="50">
        <v>3.6520810000000001E-2</v>
      </c>
      <c r="U10" s="81">
        <v>4.7191789999999996</v>
      </c>
      <c r="V10" s="129">
        <v>1.0272437289999996</v>
      </c>
      <c r="W10" s="130">
        <v>1.0272437289999996</v>
      </c>
      <c r="X10" s="130">
        <v>1.0272437289999996</v>
      </c>
      <c r="Y10" s="130">
        <v>1.0272437289999996</v>
      </c>
      <c r="Z10" s="130">
        <v>1.0272437289999996</v>
      </c>
      <c r="AA10" s="130">
        <v>1.0272437289999996</v>
      </c>
      <c r="AB10" s="130">
        <v>1.0272437289999996</v>
      </c>
      <c r="AC10" s="311">
        <v>1.0272437289999996</v>
      </c>
      <c r="AD10" s="85">
        <f t="shared" si="0"/>
        <v>2.6532669833241849E-2</v>
      </c>
      <c r="AE10" s="50">
        <f t="shared" si="1"/>
        <v>11.18023086669877</v>
      </c>
      <c r="AF10" s="50">
        <f t="shared" si="2"/>
        <v>1.2246132732305739E-4</v>
      </c>
      <c r="AG10" s="50">
        <f t="shared" si="3"/>
        <v>0.22180758811249301</v>
      </c>
      <c r="AH10" s="50">
        <f t="shared" si="4"/>
        <v>6.5594859392773541E-3</v>
      </c>
      <c r="AI10" s="50">
        <f t="shared" si="5"/>
        <v>6.362702627563905E-3</v>
      </c>
      <c r="AJ10" s="50">
        <f t="shared" si="6"/>
        <v>1.0278293986438487E-4</v>
      </c>
      <c r="AK10" s="310">
        <f t="shared" si="7"/>
        <v>1.3281498722680791E-2</v>
      </c>
      <c r="AL10" s="129">
        <f>'epa growth factor suumary'!$B$3</f>
        <v>0.99441820528920177</v>
      </c>
      <c r="AM10" s="130">
        <v>1</v>
      </c>
      <c r="AN10" s="130">
        <f>'epa growth factor suumary'!$B$4</f>
        <v>1</v>
      </c>
      <c r="AO10" s="130">
        <f>'epa growth factor suumary'!$B$5</f>
        <v>0.86894289552850745</v>
      </c>
      <c r="AP10" s="130">
        <f>'epa growth factor suumary'!$B$6</f>
        <v>0.8736042875292418</v>
      </c>
      <c r="AQ10" s="130">
        <f>'epa growth factor suumary'!$B$7</f>
        <v>0.87360428761116571</v>
      </c>
      <c r="AR10" s="130">
        <f>'epa growth factor suumary'!$B$8</f>
        <v>0.69135024412716917</v>
      </c>
      <c r="AS10" s="131">
        <f>'epa growth factor suumary'!$B$9</f>
        <v>0.85863874349508207</v>
      </c>
      <c r="AT10" s="2">
        <f t="shared" si="8"/>
        <v>9.3749591726567818</v>
      </c>
      <c r="AU10" s="3">
        <f t="shared" si="9"/>
        <v>3972.5569999999998</v>
      </c>
      <c r="AV10" s="3">
        <f t="shared" si="10"/>
        <v>4.3512929999999998E-2</v>
      </c>
      <c r="AW10" s="3">
        <f t="shared" si="11"/>
        <v>68.48366622698795</v>
      </c>
      <c r="AX10" s="3">
        <f t="shared" si="12"/>
        <v>2.0361226170087168</v>
      </c>
      <c r="AY10" s="3">
        <f t="shared" si="13"/>
        <v>1.9750393318055979</v>
      </c>
      <c r="AZ10" s="3">
        <f t="shared" si="14"/>
        <v>2.5248670909221962E-2</v>
      </c>
      <c r="BA10" s="83">
        <f t="shared" si="15"/>
        <v>4.052069926888378</v>
      </c>
      <c r="BB10" s="2">
        <f t="shared" si="16"/>
        <v>2.5684819651114469E-2</v>
      </c>
      <c r="BC10" s="3">
        <f t="shared" si="17"/>
        <v>10.883717808219178</v>
      </c>
      <c r="BD10" s="3">
        <f t="shared" si="18"/>
        <v>1.1921350684931507E-4</v>
      </c>
      <c r="BE10" s="3">
        <f t="shared" si="19"/>
        <v>0.18762648281366562</v>
      </c>
      <c r="BF10" s="3">
        <f t="shared" si="20"/>
        <v>5.5784181287910047E-3</v>
      </c>
      <c r="BG10" s="3">
        <f t="shared" si="21"/>
        <v>5.4110666624810899E-3</v>
      </c>
      <c r="BH10" s="3">
        <f t="shared" si="22"/>
        <v>6.9174440847183464E-5</v>
      </c>
      <c r="BI10" s="121">
        <f t="shared" si="23"/>
        <v>1.1101561443529803E-2</v>
      </c>
    </row>
    <row r="11" spans="1:61" x14ac:dyDescent="0.25">
      <c r="A11" s="2">
        <v>34001</v>
      </c>
      <c r="B11" s="3" t="s">
        <v>125</v>
      </c>
      <c r="C11" s="3" t="s">
        <v>126</v>
      </c>
      <c r="D11" s="3">
        <v>2280002202</v>
      </c>
      <c r="E11" s="3" t="s">
        <v>71</v>
      </c>
      <c r="F11" s="367" t="s">
        <v>72</v>
      </c>
      <c r="G11" s="367" t="s">
        <v>73</v>
      </c>
      <c r="H11" s="367" t="s">
        <v>74</v>
      </c>
      <c r="I11" s="367" t="s">
        <v>80</v>
      </c>
      <c r="J11" s="3" t="s">
        <v>78</v>
      </c>
      <c r="K11" s="3" t="s">
        <v>77</v>
      </c>
      <c r="L11" s="3" t="s">
        <v>127</v>
      </c>
      <c r="M11" s="83" t="s">
        <v>128</v>
      </c>
      <c r="N11" s="85">
        <v>18.810919999999999</v>
      </c>
      <c r="O11" s="50">
        <v>9295.848</v>
      </c>
      <c r="P11" s="50">
        <v>6.1155040000000001E-2</v>
      </c>
      <c r="Q11" s="50">
        <v>121.0626</v>
      </c>
      <c r="R11" s="50">
        <v>3.2821310000000001</v>
      </c>
      <c r="S11" s="50">
        <v>3.177422</v>
      </c>
      <c r="T11" s="50">
        <v>0.99275279999999999</v>
      </c>
      <c r="U11" s="81">
        <v>3.5627689999999999</v>
      </c>
      <c r="V11" s="129">
        <v>1.0272437289999996</v>
      </c>
      <c r="W11" s="130">
        <v>1.0272437289999996</v>
      </c>
      <c r="X11" s="130">
        <v>1.0272437289999996</v>
      </c>
      <c r="Y11" s="130">
        <v>1.0272437289999996</v>
      </c>
      <c r="Z11" s="130">
        <v>1.0272437289999996</v>
      </c>
      <c r="AA11" s="130">
        <v>1.0272437289999996</v>
      </c>
      <c r="AB11" s="130">
        <v>1.0272437289999996</v>
      </c>
      <c r="AC11" s="311">
        <v>1.0272437289999996</v>
      </c>
      <c r="AD11" s="85">
        <f t="shared" si="0"/>
        <v>5.2940820840330603E-2</v>
      </c>
      <c r="AE11" s="50">
        <f t="shared" si="1"/>
        <v>26.16192209243065</v>
      </c>
      <c r="AF11" s="50">
        <f t="shared" si="2"/>
        <v>1.7211268859381956E-4</v>
      </c>
      <c r="AG11" s="50">
        <f t="shared" si="3"/>
        <v>0.3407145114148914</v>
      </c>
      <c r="AH11" s="50">
        <f t="shared" si="4"/>
        <v>9.237119143853419E-3</v>
      </c>
      <c r="AI11" s="50">
        <f t="shared" si="5"/>
        <v>8.9424296544839358E-3</v>
      </c>
      <c r="AJ11" s="50">
        <f t="shared" si="6"/>
        <v>2.793970104786824E-3</v>
      </c>
      <c r="AK11" s="310">
        <f t="shared" si="7"/>
        <v>1.0026937296234519E-2</v>
      </c>
      <c r="AL11" s="129">
        <f>'epa growth factor suumary'!$B$3</f>
        <v>0.99441820528920177</v>
      </c>
      <c r="AM11" s="130">
        <v>1</v>
      </c>
      <c r="AN11" s="130">
        <f>'epa growth factor suumary'!$B$4</f>
        <v>1</v>
      </c>
      <c r="AO11" s="130">
        <f>'epa growth factor suumary'!$B$5</f>
        <v>0.86894289552850745</v>
      </c>
      <c r="AP11" s="130">
        <f>'epa growth factor suumary'!$B$6</f>
        <v>0.8736042875292418</v>
      </c>
      <c r="AQ11" s="130">
        <f>'epa growth factor suumary'!$B$7</f>
        <v>0.87360428761116571</v>
      </c>
      <c r="AR11" s="130">
        <f>'epa growth factor suumary'!$B$8</f>
        <v>0.69135024412716917</v>
      </c>
      <c r="AS11" s="131">
        <f>'epa growth factor suumary'!$B$9</f>
        <v>0.85863874349508207</v>
      </c>
      <c r="AT11" s="2">
        <f t="shared" si="8"/>
        <v>18.70592130623875</v>
      </c>
      <c r="AU11" s="3">
        <f t="shared" si="9"/>
        <v>9295.848</v>
      </c>
      <c r="AV11" s="3">
        <f t="shared" si="10"/>
        <v>6.1155040000000001E-2</v>
      </c>
      <c r="AW11" s="3">
        <f t="shared" si="11"/>
        <v>105.19648618420949</v>
      </c>
      <c r="AX11" s="3">
        <f t="shared" si="12"/>
        <v>2.8672837138326379</v>
      </c>
      <c r="AY11" s="3">
        <f t="shared" si="13"/>
        <v>2.7758094827500455</v>
      </c>
      <c r="AZ11" s="3">
        <f t="shared" si="14"/>
        <v>0.68633989063793077</v>
      </c>
      <c r="BA11" s="83">
        <f t="shared" si="15"/>
        <v>3.05913149752323</v>
      </c>
      <c r="BB11" s="2">
        <f t="shared" si="16"/>
        <v>5.1249099469147262E-2</v>
      </c>
      <c r="BC11" s="3">
        <f t="shared" si="17"/>
        <v>25.468076712328767</v>
      </c>
      <c r="BD11" s="3">
        <f t="shared" si="18"/>
        <v>1.6754805479452054E-4</v>
      </c>
      <c r="BE11" s="3">
        <f t="shared" si="19"/>
        <v>0.28820955118961505</v>
      </c>
      <c r="BF11" s="3">
        <f t="shared" si="20"/>
        <v>7.8555718187195561E-3</v>
      </c>
      <c r="BG11" s="3">
        <f t="shared" si="21"/>
        <v>7.6049574869864259E-3</v>
      </c>
      <c r="BH11" s="3">
        <f t="shared" si="22"/>
        <v>1.8803832620217281E-3</v>
      </c>
      <c r="BI11" s="121">
        <f t="shared" si="23"/>
        <v>8.3811821849951503E-3</v>
      </c>
    </row>
    <row r="12" spans="1:61" x14ac:dyDescent="0.25">
      <c r="A12" s="2">
        <v>34001</v>
      </c>
      <c r="B12" s="3" t="s">
        <v>125</v>
      </c>
      <c r="C12" s="3" t="s">
        <v>126</v>
      </c>
      <c r="D12" s="3">
        <v>2280002203</v>
      </c>
      <c r="E12" s="3" t="s">
        <v>71</v>
      </c>
      <c r="F12" s="367" t="s">
        <v>72</v>
      </c>
      <c r="G12" s="367" t="s">
        <v>73</v>
      </c>
      <c r="H12" s="367" t="s">
        <v>74</v>
      </c>
      <c r="I12" s="367" t="s">
        <v>80</v>
      </c>
      <c r="J12" s="3" t="s">
        <v>76</v>
      </c>
      <c r="K12" s="3" t="s">
        <v>79</v>
      </c>
      <c r="L12" s="3" t="s">
        <v>127</v>
      </c>
      <c r="M12" s="83" t="s">
        <v>128</v>
      </c>
      <c r="N12" s="85">
        <v>0.28882639999999998</v>
      </c>
      <c r="O12" s="50">
        <v>106.9581</v>
      </c>
      <c r="P12" s="50">
        <v>6.4000039999999997E-4</v>
      </c>
      <c r="Q12" s="50">
        <v>2.6784970000000001</v>
      </c>
      <c r="R12" s="50">
        <v>3.6143880000000003E-2</v>
      </c>
      <c r="S12" s="50">
        <v>3.325239E-2</v>
      </c>
      <c r="T12" s="50">
        <v>6.5348199999999995E-2</v>
      </c>
      <c r="U12" s="81">
        <v>0.18719060000000001</v>
      </c>
      <c r="V12" s="132">
        <v>1.1409473848846585</v>
      </c>
      <c r="W12" s="133">
        <v>1.1401815455514226</v>
      </c>
      <c r="X12" s="134">
        <v>1.1401815455514226</v>
      </c>
      <c r="Y12" s="130">
        <v>1.1259021125614417</v>
      </c>
      <c r="Z12" s="130">
        <v>1.1403232612400285</v>
      </c>
      <c r="AA12" s="130">
        <v>1.1388988893643905</v>
      </c>
      <c r="AB12" s="130">
        <v>1.1411661249999994</v>
      </c>
      <c r="AC12" s="311">
        <v>1.1411294961686735</v>
      </c>
      <c r="AD12" s="85">
        <f t="shared" si="0"/>
        <v>9.0283760483739813E-4</v>
      </c>
      <c r="AE12" s="50">
        <f t="shared" si="1"/>
        <v>0.33411411443080441</v>
      </c>
      <c r="AF12" s="50">
        <f t="shared" si="2"/>
        <v>1.9992236855493937E-6</v>
      </c>
      <c r="AG12" s="50">
        <f t="shared" si="3"/>
        <v>8.262261454217764E-3</v>
      </c>
      <c r="AH12" s="50">
        <f t="shared" si="4"/>
        <v>1.129197455218308E-4</v>
      </c>
      <c r="AI12" s="50">
        <f t="shared" si="5"/>
        <v>1.0375646586222347E-4</v>
      </c>
      <c r="AJ12" s="50">
        <f t="shared" si="6"/>
        <v>2.0431000594445191E-4</v>
      </c>
      <c r="AK12" s="310">
        <f t="shared" si="7"/>
        <v>5.8522935634386765E-4</v>
      </c>
      <c r="AL12" s="132">
        <f>'epa growth factor suumary'!$B$10</f>
        <v>1.1142282901423042</v>
      </c>
      <c r="AM12" s="133">
        <f>'epa growth factor suumary'!$B$11</f>
        <v>1.1142282561841881</v>
      </c>
      <c r="AN12" s="134">
        <f>AM12</f>
        <v>1.1142282561841881</v>
      </c>
      <c r="AO12" s="130">
        <f>'epa growth factor suumary'!$B$12</f>
        <v>0.97382781870213742</v>
      </c>
      <c r="AP12" s="130">
        <f>'epa growth factor suumary'!$B$13</f>
        <v>1.1142282902172564</v>
      </c>
      <c r="AQ12" s="130">
        <f>'epa growth factor suumary'!$B$14</f>
        <v>1.1142282966527544</v>
      </c>
      <c r="AR12" s="130">
        <f>'epa growth factor suumary'!$B$15</f>
        <v>1.1142282902500085</v>
      </c>
      <c r="AS12" s="131">
        <f>'epa growth factor suumary'!$B$16</f>
        <v>1.1142282901464029</v>
      </c>
      <c r="AT12" s="2">
        <f t="shared" si="8"/>
        <v>0.32181854581995717</v>
      </c>
      <c r="AU12" s="3">
        <f t="shared" si="9"/>
        <v>119.17573724777401</v>
      </c>
      <c r="AV12" s="3">
        <f t="shared" si="10"/>
        <v>7.1310652964918283E-4</v>
      </c>
      <c r="AW12" s="3">
        <f t="shared" si="11"/>
        <v>2.608394890910219</v>
      </c>
      <c r="AX12" s="3">
        <f t="shared" si="12"/>
        <v>4.0272533614217697E-2</v>
      </c>
      <c r="AY12" s="3">
        <f t="shared" si="13"/>
        <v>3.7050753869333083E-2</v>
      </c>
      <c r="AZ12" s="3">
        <f t="shared" si="14"/>
        <v>7.2812813156915596E-2</v>
      </c>
      <c r="BA12" s="83">
        <f t="shared" si="15"/>
        <v>0.20857306216947927</v>
      </c>
      <c r="BB12" s="2">
        <f t="shared" si="16"/>
        <v>8.8169464608207448E-4</v>
      </c>
      <c r="BC12" s="3">
        <f t="shared" si="17"/>
        <v>0.32650886917198357</v>
      </c>
      <c r="BD12" s="3">
        <f t="shared" si="18"/>
        <v>1.9537165195868023E-6</v>
      </c>
      <c r="BE12" s="3">
        <f t="shared" si="19"/>
        <v>7.1462873723567646E-3</v>
      </c>
      <c r="BF12" s="3">
        <f t="shared" si="20"/>
        <v>1.1033570853210328E-4</v>
      </c>
      <c r="BG12" s="3">
        <f t="shared" si="21"/>
        <v>1.015089147105016E-4</v>
      </c>
      <c r="BH12" s="3">
        <f t="shared" si="22"/>
        <v>1.9948715933401534E-4</v>
      </c>
      <c r="BI12" s="121">
        <f t="shared" si="23"/>
        <v>5.7143304703966924E-4</v>
      </c>
    </row>
    <row r="13" spans="1:61" x14ac:dyDescent="0.25">
      <c r="A13" s="2">
        <v>34001</v>
      </c>
      <c r="B13" s="3" t="s">
        <v>125</v>
      </c>
      <c r="C13" s="3" t="s">
        <v>126</v>
      </c>
      <c r="D13" s="3">
        <v>2280002204</v>
      </c>
      <c r="E13" s="3" t="s">
        <v>71</v>
      </c>
      <c r="F13" s="367" t="s">
        <v>72</v>
      </c>
      <c r="G13" s="367" t="s">
        <v>73</v>
      </c>
      <c r="H13" s="367" t="s">
        <v>74</v>
      </c>
      <c r="I13" s="367" t="s">
        <v>80</v>
      </c>
      <c r="J13" s="3" t="s">
        <v>78</v>
      </c>
      <c r="K13" s="3" t="s">
        <v>79</v>
      </c>
      <c r="L13" s="3" t="s">
        <v>127</v>
      </c>
      <c r="M13" s="83" t="s">
        <v>128</v>
      </c>
      <c r="N13" s="85">
        <v>8.4239690000000006E-2</v>
      </c>
      <c r="O13" s="50">
        <v>57.029609999999998</v>
      </c>
      <c r="P13" s="50">
        <v>2.6911650000000002E-4</v>
      </c>
      <c r="Q13" s="50">
        <v>0.80023310000000003</v>
      </c>
      <c r="R13" s="50">
        <v>1.519799E-2</v>
      </c>
      <c r="S13" s="50">
        <v>1.398244E-2</v>
      </c>
      <c r="T13" s="50">
        <v>3.4776790000000002E-2</v>
      </c>
      <c r="U13" s="81">
        <v>3.2385959999999998E-2</v>
      </c>
      <c r="V13" s="132">
        <v>1.1409473848846585</v>
      </c>
      <c r="W13" s="133">
        <v>1.1401815455514226</v>
      </c>
      <c r="X13" s="134">
        <v>1.1401815455514226</v>
      </c>
      <c r="Y13" s="130">
        <v>1.1259021125614417</v>
      </c>
      <c r="Z13" s="130">
        <v>1.1403232612400285</v>
      </c>
      <c r="AA13" s="130">
        <v>1.1388988893643905</v>
      </c>
      <c r="AB13" s="130">
        <v>1.1411661249999994</v>
      </c>
      <c r="AC13" s="311">
        <v>1.1411294961686735</v>
      </c>
      <c r="AD13" s="85">
        <f t="shared" si="0"/>
        <v>2.6332343564108032E-4</v>
      </c>
      <c r="AE13" s="50">
        <f t="shared" si="1"/>
        <v>0.17814824348491745</v>
      </c>
      <c r="AF13" s="50">
        <f t="shared" si="2"/>
        <v>8.4066210110517662E-7</v>
      </c>
      <c r="AG13" s="50">
        <f t="shared" si="3"/>
        <v>2.4684496926892919E-3</v>
      </c>
      <c r="AH13" s="50">
        <f t="shared" si="4"/>
        <v>4.7481154852310521E-5</v>
      </c>
      <c r="AI13" s="50">
        <f t="shared" si="5"/>
        <v>4.3629001059189668E-5</v>
      </c>
      <c r="AJ13" s="50">
        <f t="shared" si="6"/>
        <v>1.0872902653216092E-4</v>
      </c>
      <c r="AK13" s="310">
        <f t="shared" si="7"/>
        <v>1.0125088826777756E-4</v>
      </c>
      <c r="AL13" s="132">
        <f>'epa growth factor suumary'!$B$10</f>
        <v>1.1142282901423042</v>
      </c>
      <c r="AM13" s="133">
        <f>'epa growth factor suumary'!$B$11</f>
        <v>1.1142282561841881</v>
      </c>
      <c r="AN13" s="134">
        <f>AM13</f>
        <v>1.1142282561841881</v>
      </c>
      <c r="AO13" s="130">
        <f>'epa growth factor suumary'!$B$12</f>
        <v>0.97382781870213742</v>
      </c>
      <c r="AP13" s="130">
        <f>'epa growth factor suumary'!$B$13</f>
        <v>1.1142282902172564</v>
      </c>
      <c r="AQ13" s="130">
        <f>'epa growth factor suumary'!$B$14</f>
        <v>1.1142282966527544</v>
      </c>
      <c r="AR13" s="130">
        <f>'epa growth factor suumary'!$B$15</f>
        <v>1.1142282902500085</v>
      </c>
      <c r="AS13" s="131">
        <f>'epa growth factor suumary'!$B$16</f>
        <v>1.1142282901464029</v>
      </c>
      <c r="AT13" s="2">
        <f t="shared" si="8"/>
        <v>9.3862245750817766E-2</v>
      </c>
      <c r="AU13" s="3">
        <f t="shared" si="9"/>
        <v>63.544002901164333</v>
      </c>
      <c r="AV13" s="3">
        <f t="shared" si="10"/>
        <v>2.998572085053921E-4</v>
      </c>
      <c r="AW13" s="3">
        <f t="shared" si="11"/>
        <v>0.77928925422624939</v>
      </c>
      <c r="AX13" s="3">
        <f t="shared" si="12"/>
        <v>1.6934030412438961E-2</v>
      </c>
      <c r="AY13" s="3">
        <f t="shared" si="13"/>
        <v>1.557963030424934E-2</v>
      </c>
      <c r="AZ13" s="3">
        <f t="shared" si="14"/>
        <v>3.8749283262083593E-2</v>
      </c>
      <c r="BA13" s="83">
        <f t="shared" si="15"/>
        <v>3.6085352835549797E-2</v>
      </c>
      <c r="BB13" s="2">
        <f t="shared" si="16"/>
        <v>2.5715683767347331E-4</v>
      </c>
      <c r="BC13" s="3">
        <f t="shared" si="17"/>
        <v>0.17409315863332694</v>
      </c>
      <c r="BD13" s="3">
        <f t="shared" si="18"/>
        <v>8.2152659864490984E-7</v>
      </c>
      <c r="BE13" s="3">
        <f t="shared" si="19"/>
        <v>2.1350390526746559E-3</v>
      </c>
      <c r="BF13" s="3">
        <f t="shared" si="20"/>
        <v>4.6394603869695781E-5</v>
      </c>
      <c r="BG13" s="3">
        <f t="shared" si="21"/>
        <v>4.2683918641779011E-5</v>
      </c>
      <c r="BH13" s="3">
        <f t="shared" si="22"/>
        <v>1.0616241989611944E-4</v>
      </c>
      <c r="BI13" s="121">
        <f t="shared" si="23"/>
        <v>9.886398037136931E-5</v>
      </c>
    </row>
    <row r="14" spans="1:61" x14ac:dyDescent="0.25">
      <c r="A14" s="2">
        <v>34003</v>
      </c>
      <c r="B14" s="3" t="s">
        <v>34</v>
      </c>
      <c r="C14" s="3" t="s">
        <v>126</v>
      </c>
      <c r="D14" s="3">
        <v>2280002201</v>
      </c>
      <c r="E14" s="3" t="s">
        <v>71</v>
      </c>
      <c r="F14" s="367" t="s">
        <v>72</v>
      </c>
      <c r="G14" s="367" t="s">
        <v>73</v>
      </c>
      <c r="H14" s="367" t="s">
        <v>74</v>
      </c>
      <c r="I14" s="367" t="s">
        <v>80</v>
      </c>
      <c r="J14" s="3" t="s">
        <v>76</v>
      </c>
      <c r="K14" s="3" t="s">
        <v>77</v>
      </c>
      <c r="L14" s="3" t="s">
        <v>127</v>
      </c>
      <c r="M14" s="83" t="s">
        <v>128</v>
      </c>
      <c r="N14" s="85">
        <v>4.4062469999999996</v>
      </c>
      <c r="O14" s="50">
        <v>1873.615</v>
      </c>
      <c r="P14" s="50">
        <v>1.576029E-2</v>
      </c>
      <c r="Q14" s="50">
        <v>31.157440000000001</v>
      </c>
      <c r="R14" s="50">
        <v>0.8441786</v>
      </c>
      <c r="S14" s="50">
        <v>0.81885470000000005</v>
      </c>
      <c r="T14" s="50">
        <v>1.7225170000000001E-2</v>
      </c>
      <c r="U14" s="81">
        <v>1.3282160000000001</v>
      </c>
      <c r="V14" s="129">
        <v>1.0272437289999996</v>
      </c>
      <c r="W14" s="130">
        <v>1.0272437289999996</v>
      </c>
      <c r="X14" s="130">
        <v>1.0272437289999996</v>
      </c>
      <c r="Y14" s="130">
        <v>1.0272437289999996</v>
      </c>
      <c r="Z14" s="130">
        <v>1.0272437289999996</v>
      </c>
      <c r="AA14" s="130">
        <v>1.0272437289999996</v>
      </c>
      <c r="AB14" s="130">
        <v>1.0272437289999996</v>
      </c>
      <c r="AC14" s="311">
        <v>1.0272437289999996</v>
      </c>
      <c r="AD14" s="85">
        <f t="shared" si="0"/>
        <v>1.2400793422397426E-2</v>
      </c>
      <c r="AE14" s="50">
        <f t="shared" si="1"/>
        <v>5.2730390666036548</v>
      </c>
      <c r="AF14" s="50">
        <f t="shared" si="2"/>
        <v>4.4355230328003846E-5</v>
      </c>
      <c r="AG14" s="50">
        <f t="shared" si="3"/>
        <v>8.7688451648476023E-2</v>
      </c>
      <c r="AH14" s="50">
        <f t="shared" si="4"/>
        <v>2.3758278712493123E-3</v>
      </c>
      <c r="AI14" s="50">
        <f t="shared" si="5"/>
        <v>2.3045571384580164E-3</v>
      </c>
      <c r="AJ14" s="50">
        <f t="shared" si="6"/>
        <v>4.8477939351942256E-5</v>
      </c>
      <c r="AK14" s="310">
        <f t="shared" si="7"/>
        <v>3.7380864568697628E-3</v>
      </c>
      <c r="AL14" s="129">
        <f>'epa growth factor suumary'!$B$3</f>
        <v>0.99441820528920177</v>
      </c>
      <c r="AM14" s="130">
        <v>1</v>
      </c>
      <c r="AN14" s="130">
        <f>'epa growth factor suumary'!$B$4</f>
        <v>1</v>
      </c>
      <c r="AO14" s="130">
        <f>'epa growth factor suumary'!$B$5</f>
        <v>0.86894289552850745</v>
      </c>
      <c r="AP14" s="130">
        <f>'epa growth factor suumary'!$B$6</f>
        <v>0.8736042875292418</v>
      </c>
      <c r="AQ14" s="130">
        <f>'epa growth factor suumary'!$B$7</f>
        <v>0.87360428761116571</v>
      </c>
      <c r="AR14" s="130">
        <f>'epa growth factor suumary'!$B$8</f>
        <v>0.69135024412716917</v>
      </c>
      <c r="AS14" s="131">
        <f>'epa growth factor suumary'!$B$9</f>
        <v>0.85863874349508207</v>
      </c>
      <c r="AT14" s="2">
        <f t="shared" si="8"/>
        <v>4.3816522338009287</v>
      </c>
      <c r="AU14" s="3">
        <f t="shared" si="9"/>
        <v>1873.615</v>
      </c>
      <c r="AV14" s="3">
        <f t="shared" si="10"/>
        <v>1.576029E-2</v>
      </c>
      <c r="AW14" s="3">
        <f t="shared" si="11"/>
        <v>27.074036130855742</v>
      </c>
      <c r="AX14" s="3">
        <f t="shared" si="12"/>
        <v>0.73747804440043285</v>
      </c>
      <c r="AY14" s="3">
        <f t="shared" si="13"/>
        <v>0.71535497685055482</v>
      </c>
      <c r="AZ14" s="3">
        <f t="shared" si="14"/>
        <v>1.1908625484631992E-2</v>
      </c>
      <c r="BA14" s="83">
        <f t="shared" si="15"/>
        <v>1.1404577173300641</v>
      </c>
      <c r="BB14" s="2">
        <f t="shared" si="16"/>
        <v>1.2004526667947751E-2</v>
      </c>
      <c r="BC14" s="3">
        <f t="shared" si="17"/>
        <v>5.1331917808219174</v>
      </c>
      <c r="BD14" s="3">
        <f t="shared" si="18"/>
        <v>4.3178876712328764E-5</v>
      </c>
      <c r="BE14" s="3">
        <f t="shared" si="19"/>
        <v>7.4175441454399291E-2</v>
      </c>
      <c r="BF14" s="3">
        <f t="shared" si="20"/>
        <v>2.0204877928778984E-3</v>
      </c>
      <c r="BG14" s="3">
        <f t="shared" si="21"/>
        <v>1.9598766489056295E-3</v>
      </c>
      <c r="BH14" s="3">
        <f t="shared" si="22"/>
        <v>3.2626371190772579E-5</v>
      </c>
      <c r="BI14" s="121">
        <f t="shared" si="23"/>
        <v>3.124541691315244E-3</v>
      </c>
    </row>
    <row r="15" spans="1:61" x14ac:dyDescent="0.25">
      <c r="A15" s="2">
        <v>34003</v>
      </c>
      <c r="B15" s="3" t="s">
        <v>34</v>
      </c>
      <c r="C15" s="3" t="s">
        <v>126</v>
      </c>
      <c r="D15" s="3">
        <v>2280002202</v>
      </c>
      <c r="E15" s="3" t="s">
        <v>71</v>
      </c>
      <c r="F15" s="367" t="s">
        <v>72</v>
      </c>
      <c r="G15" s="367" t="s">
        <v>73</v>
      </c>
      <c r="H15" s="367" t="s">
        <v>74</v>
      </c>
      <c r="I15" s="367" t="s">
        <v>80</v>
      </c>
      <c r="J15" s="3" t="s">
        <v>78</v>
      </c>
      <c r="K15" s="3" t="s">
        <v>77</v>
      </c>
      <c r="L15" s="3" t="s">
        <v>127</v>
      </c>
      <c r="M15" s="83" t="s">
        <v>128</v>
      </c>
      <c r="N15" s="85">
        <v>9.4055490000000006</v>
      </c>
      <c r="O15" s="50">
        <v>4254.1589999999997</v>
      </c>
      <c r="P15" s="50">
        <v>2.840985E-2</v>
      </c>
      <c r="Q15" s="50">
        <v>59.475990000000003</v>
      </c>
      <c r="R15" s="50">
        <v>1.522286</v>
      </c>
      <c r="S15" s="50">
        <v>1.476086</v>
      </c>
      <c r="T15" s="50">
        <v>0.1170011</v>
      </c>
      <c r="U15" s="81">
        <v>1.781234</v>
      </c>
      <c r="V15" s="129">
        <v>1.0272437289999996</v>
      </c>
      <c r="W15" s="130">
        <v>1.0272437289999996</v>
      </c>
      <c r="X15" s="130">
        <v>1.0272437289999996</v>
      </c>
      <c r="Y15" s="130">
        <v>1.0272437289999996</v>
      </c>
      <c r="Z15" s="130">
        <v>1.0272437289999996</v>
      </c>
      <c r="AA15" s="130">
        <v>1.0272437289999996</v>
      </c>
      <c r="AB15" s="130">
        <v>1.0272437289999996</v>
      </c>
      <c r="AC15" s="311">
        <v>1.0272437289999996</v>
      </c>
      <c r="AD15" s="85">
        <f t="shared" si="0"/>
        <v>2.6470660898773202E-2</v>
      </c>
      <c r="AE15" s="50">
        <f t="shared" si="1"/>
        <v>11.972762068270985</v>
      </c>
      <c r="AF15" s="50">
        <f t="shared" si="2"/>
        <v>7.9955726724193534E-5</v>
      </c>
      <c r="AG15" s="50">
        <f t="shared" si="3"/>
        <v>0.16738722672210052</v>
      </c>
      <c r="AH15" s="50">
        <f t="shared" si="4"/>
        <v>4.2842705403958719E-3</v>
      </c>
      <c r="AI15" s="50">
        <f t="shared" si="5"/>
        <v>4.1542468136018997E-3</v>
      </c>
      <c r="AJ15" s="50">
        <f t="shared" si="6"/>
        <v>3.2928396235918316E-4</v>
      </c>
      <c r="AK15" s="310">
        <f t="shared" si="7"/>
        <v>5.0130450859769459E-3</v>
      </c>
      <c r="AL15" s="129">
        <f>'epa growth factor suumary'!$B$3</f>
        <v>0.99441820528920177</v>
      </c>
      <c r="AM15" s="130">
        <v>1</v>
      </c>
      <c r="AN15" s="130">
        <f>'epa growth factor suumary'!$B$4</f>
        <v>1</v>
      </c>
      <c r="AO15" s="130">
        <f>'epa growth factor suumary'!$B$5</f>
        <v>0.86894289552850745</v>
      </c>
      <c r="AP15" s="130">
        <f>'epa growth factor suumary'!$B$6</f>
        <v>0.8736042875292418</v>
      </c>
      <c r="AQ15" s="130">
        <f>'epa growth factor suumary'!$B$7</f>
        <v>0.87360428761116571</v>
      </c>
      <c r="AR15" s="130">
        <f>'epa growth factor suumary'!$B$8</f>
        <v>0.69135024412716917</v>
      </c>
      <c r="AS15" s="131">
        <f>'epa growth factor suumary'!$B$9</f>
        <v>0.85863874349508207</v>
      </c>
      <c r="AT15" s="2">
        <f t="shared" si="8"/>
        <v>9.3530491563396474</v>
      </c>
      <c r="AU15" s="3">
        <f t="shared" si="9"/>
        <v>4254.1589999999997</v>
      </c>
      <c r="AV15" s="3">
        <f t="shared" si="10"/>
        <v>2.840985E-2</v>
      </c>
      <c r="AW15" s="3">
        <f t="shared" si="11"/>
        <v>51.681238965024555</v>
      </c>
      <c r="AX15" s="3">
        <f t="shared" si="12"/>
        <v>1.3298755764457395</v>
      </c>
      <c r="AY15" s="3">
        <f t="shared" si="13"/>
        <v>1.2895150584828152</v>
      </c>
      <c r="AZ15" s="3">
        <f t="shared" si="14"/>
        <v>8.0888739048147335E-2</v>
      </c>
      <c r="BA15" s="83">
        <f t="shared" si="15"/>
        <v>1.529436523630719</v>
      </c>
      <c r="BB15" s="2">
        <f t="shared" si="16"/>
        <v>2.5624792209149719E-2</v>
      </c>
      <c r="BC15" s="3">
        <f t="shared" si="17"/>
        <v>11.655230136986301</v>
      </c>
      <c r="BD15" s="3">
        <f t="shared" si="18"/>
        <v>7.783520547945206E-5</v>
      </c>
      <c r="BE15" s="3">
        <f t="shared" si="19"/>
        <v>0.14159243552061521</v>
      </c>
      <c r="BF15" s="3">
        <f t="shared" si="20"/>
        <v>3.6434947299883273E-3</v>
      </c>
      <c r="BG15" s="3">
        <f t="shared" si="21"/>
        <v>3.532917968446069E-3</v>
      </c>
      <c r="BH15" s="3">
        <f t="shared" si="22"/>
        <v>2.2161298369355434E-4</v>
      </c>
      <c r="BI15" s="121">
        <f t="shared" si="23"/>
        <v>4.1902370510430659E-3</v>
      </c>
    </row>
    <row r="16" spans="1:61" x14ac:dyDescent="0.25">
      <c r="A16" s="2">
        <v>34003</v>
      </c>
      <c r="B16" s="3" t="s">
        <v>34</v>
      </c>
      <c r="C16" s="3" t="s">
        <v>126</v>
      </c>
      <c r="D16" s="3">
        <v>2280002203</v>
      </c>
      <c r="E16" s="3" t="s">
        <v>71</v>
      </c>
      <c r="F16" s="367" t="s">
        <v>72</v>
      </c>
      <c r="G16" s="367" t="s">
        <v>73</v>
      </c>
      <c r="H16" s="367" t="s">
        <v>74</v>
      </c>
      <c r="I16" s="367" t="s">
        <v>80</v>
      </c>
      <c r="J16" s="3" t="s">
        <v>76</v>
      </c>
      <c r="K16" s="3" t="s">
        <v>79</v>
      </c>
      <c r="L16" s="3" t="s">
        <v>127</v>
      </c>
      <c r="M16" s="83" t="s">
        <v>128</v>
      </c>
      <c r="N16" s="85">
        <v>0.25851170000000001</v>
      </c>
      <c r="O16" s="50">
        <v>90.927850000000007</v>
      </c>
      <c r="P16" s="50">
        <v>5.1201709999999995E-4</v>
      </c>
      <c r="Q16" s="50">
        <v>2.413195</v>
      </c>
      <c r="R16" s="50">
        <v>2.891606E-2</v>
      </c>
      <c r="S16" s="50">
        <v>2.6602779999999999E-2</v>
      </c>
      <c r="T16" s="50">
        <v>5.5507689999999998E-2</v>
      </c>
      <c r="U16" s="81">
        <v>0.1209553</v>
      </c>
      <c r="V16" s="132">
        <v>1.1409473848846585</v>
      </c>
      <c r="W16" s="133">
        <v>1.1401815455514226</v>
      </c>
      <c r="X16" s="134">
        <v>1.1401815455514226</v>
      </c>
      <c r="Y16" s="130">
        <v>1.1259021125614417</v>
      </c>
      <c r="Z16" s="130">
        <v>1.1403232612400285</v>
      </c>
      <c r="AA16" s="130">
        <v>1.1388988893643905</v>
      </c>
      <c r="AB16" s="130">
        <v>1.1411661249999994</v>
      </c>
      <c r="AC16" s="311">
        <v>1.1411294961686735</v>
      </c>
      <c r="AD16" s="85">
        <f t="shared" si="0"/>
        <v>8.0807739199202037E-4</v>
      </c>
      <c r="AE16" s="50">
        <f t="shared" si="1"/>
        <v>0.28403905903196697</v>
      </c>
      <c r="AF16" s="50">
        <f t="shared" si="2"/>
        <v>1.5994313655527598E-6</v>
      </c>
      <c r="AG16" s="50">
        <f t="shared" si="3"/>
        <v>7.4438941055416669E-3</v>
      </c>
      <c r="AH16" s="50">
        <f t="shared" si="4"/>
        <v>9.0338783127157091E-5</v>
      </c>
      <c r="AI16" s="50">
        <f t="shared" si="5"/>
        <v>8.3007881084945821E-5</v>
      </c>
      <c r="AJ16" s="50">
        <f t="shared" si="6"/>
        <v>1.7354382330137316E-4</v>
      </c>
      <c r="AK16" s="310">
        <f t="shared" si="7"/>
        <v>3.7815249465186508E-4</v>
      </c>
      <c r="AL16" s="132">
        <f>'epa growth factor suumary'!$B$10</f>
        <v>1.1142282901423042</v>
      </c>
      <c r="AM16" s="133">
        <f>'epa growth factor suumary'!$B$11</f>
        <v>1.1142282561841881</v>
      </c>
      <c r="AN16" s="134">
        <f>AM16</f>
        <v>1.1142282561841881</v>
      </c>
      <c r="AO16" s="130">
        <f>'epa growth factor suumary'!$B$12</f>
        <v>0.97382781870213742</v>
      </c>
      <c r="AP16" s="130">
        <f>'epa growth factor suumary'!$B$13</f>
        <v>1.1142282902172564</v>
      </c>
      <c r="AQ16" s="130">
        <f>'epa growth factor suumary'!$B$14</f>
        <v>1.1142282966527544</v>
      </c>
      <c r="AR16" s="130">
        <f>'epa growth factor suumary'!$B$15</f>
        <v>1.1142282902500085</v>
      </c>
      <c r="AS16" s="131">
        <f>'epa growth factor suumary'!$B$16</f>
        <v>1.1142282901464029</v>
      </c>
      <c r="AT16" s="2">
        <f t="shared" si="8"/>
        <v>0.28804104947278031</v>
      </c>
      <c r="AU16" s="3">
        <f t="shared" si="9"/>
        <v>101.31437974407743</v>
      </c>
      <c r="AV16" s="3">
        <f t="shared" si="10"/>
        <v>5.7050392046948501E-4</v>
      </c>
      <c r="AW16" s="3">
        <f t="shared" si="11"/>
        <v>2.3500364229529045</v>
      </c>
      <c r="AX16" s="3">
        <f t="shared" si="12"/>
        <v>3.2219092093619603E-2</v>
      </c>
      <c r="AY16" s="3">
        <f t="shared" si="13"/>
        <v>2.9641570245627961E-2</v>
      </c>
      <c r="AZ16" s="3">
        <f t="shared" si="14"/>
        <v>6.1848238524427487E-2</v>
      </c>
      <c r="BA16" s="83">
        <f t="shared" si="15"/>
        <v>0.1347718171031452</v>
      </c>
      <c r="BB16" s="2">
        <f t="shared" si="16"/>
        <v>7.8915356019939806E-4</v>
      </c>
      <c r="BC16" s="3">
        <f t="shared" si="17"/>
        <v>0.2775736431344587</v>
      </c>
      <c r="BD16" s="3">
        <f t="shared" si="18"/>
        <v>1.5630244396424247E-6</v>
      </c>
      <c r="BE16" s="3">
        <f t="shared" si="19"/>
        <v>6.4384559532956291E-3</v>
      </c>
      <c r="BF16" s="3">
        <f t="shared" si="20"/>
        <v>8.8271485187998918E-5</v>
      </c>
      <c r="BG16" s="3">
        <f t="shared" si="21"/>
        <v>8.1209781494871123E-5</v>
      </c>
      <c r="BH16" s="3">
        <f t="shared" si="22"/>
        <v>1.6944722883404791E-4</v>
      </c>
      <c r="BI16" s="121">
        <f t="shared" si="23"/>
        <v>3.6923785507711015E-4</v>
      </c>
    </row>
    <row r="17" spans="1:61" x14ac:dyDescent="0.25">
      <c r="A17" s="2">
        <v>34003</v>
      </c>
      <c r="B17" s="3" t="s">
        <v>34</v>
      </c>
      <c r="C17" s="3" t="s">
        <v>126</v>
      </c>
      <c r="D17" s="3">
        <v>2280002204</v>
      </c>
      <c r="E17" s="3" t="s">
        <v>71</v>
      </c>
      <c r="F17" s="367" t="s">
        <v>72</v>
      </c>
      <c r="G17" s="367" t="s">
        <v>73</v>
      </c>
      <c r="H17" s="367" t="s">
        <v>74</v>
      </c>
      <c r="I17" s="367" t="s">
        <v>80</v>
      </c>
      <c r="J17" s="3" t="s">
        <v>78</v>
      </c>
      <c r="K17" s="3" t="s">
        <v>79</v>
      </c>
      <c r="L17" s="3" t="s">
        <v>127</v>
      </c>
      <c r="M17" s="83" t="s">
        <v>128</v>
      </c>
      <c r="N17" s="85">
        <v>4.3174829999999997E-2</v>
      </c>
      <c r="O17" s="50">
        <v>33.835979999999999</v>
      </c>
      <c r="P17" s="50">
        <v>1.542685E-4</v>
      </c>
      <c r="Q17" s="50">
        <v>0.38389440000000002</v>
      </c>
      <c r="R17" s="50">
        <v>8.7122999999999992E-3</v>
      </c>
      <c r="S17" s="50">
        <v>8.0152999999999995E-3</v>
      </c>
      <c r="T17" s="50">
        <v>2.0633599999999998E-2</v>
      </c>
      <c r="U17" s="81">
        <v>1.6756529999999999E-2</v>
      </c>
      <c r="V17" s="132">
        <v>1.1409473848846585</v>
      </c>
      <c r="W17" s="133">
        <v>1.1401815455514226</v>
      </c>
      <c r="X17" s="134">
        <v>1.1401815455514226</v>
      </c>
      <c r="Y17" s="130">
        <v>1.1259021125614417</v>
      </c>
      <c r="Z17" s="130">
        <v>1.1403232612400285</v>
      </c>
      <c r="AA17" s="130">
        <v>1.1388988893643905</v>
      </c>
      <c r="AB17" s="130">
        <v>1.1411661249999994</v>
      </c>
      <c r="AC17" s="311">
        <v>1.1411294961686735</v>
      </c>
      <c r="AD17" s="85">
        <f t="shared" si="0"/>
        <v>1.3495947775709507E-4</v>
      </c>
      <c r="AE17" s="50">
        <f t="shared" si="1"/>
        <v>0.1056963286894439</v>
      </c>
      <c r="AF17" s="50">
        <f t="shared" si="2"/>
        <v>4.8190163495862911E-7</v>
      </c>
      <c r="AG17" s="50">
        <f t="shared" si="3"/>
        <v>1.1841849752342662E-3</v>
      </c>
      <c r="AH17" s="50">
        <f t="shared" si="4"/>
        <v>2.721873520246986E-5</v>
      </c>
      <c r="AI17" s="50">
        <f t="shared" si="5"/>
        <v>2.5009907583349038E-5</v>
      </c>
      <c r="AJ17" s="50">
        <f t="shared" si="6"/>
        <v>6.4510590018630095E-5</v>
      </c>
      <c r="AK17" s="310">
        <f t="shared" si="7"/>
        <v>5.2387316812151401E-5</v>
      </c>
      <c r="AL17" s="132">
        <f>'epa growth factor suumary'!$B$10</f>
        <v>1.1142282901423042</v>
      </c>
      <c r="AM17" s="133">
        <f>'epa growth factor suumary'!$B$11</f>
        <v>1.1142282561841881</v>
      </c>
      <c r="AN17" s="134">
        <f>AM17</f>
        <v>1.1142282561841881</v>
      </c>
      <c r="AO17" s="130">
        <f>'epa growth factor suumary'!$B$12</f>
        <v>0.97382781870213742</v>
      </c>
      <c r="AP17" s="130">
        <f>'epa growth factor suumary'!$B$13</f>
        <v>1.1142282902172564</v>
      </c>
      <c r="AQ17" s="130">
        <f>'epa growth factor suumary'!$B$14</f>
        <v>1.1142282966527544</v>
      </c>
      <c r="AR17" s="130">
        <f>'epa growth factor suumary'!$B$15</f>
        <v>1.1142282902500085</v>
      </c>
      <c r="AS17" s="131">
        <f>'epa growth factor suumary'!$B$16</f>
        <v>1.1142282901464029</v>
      </c>
      <c r="AT17" s="2">
        <f t="shared" si="8"/>
        <v>4.8106617008084655E-2</v>
      </c>
      <c r="AU17" s="3">
        <f t="shared" si="9"/>
        <v>37.701004991683064</v>
      </c>
      <c r="AV17" s="3">
        <f t="shared" si="10"/>
        <v>1.7189032173915041E-4</v>
      </c>
      <c r="AW17" s="3">
        <f t="shared" si="11"/>
        <v>0.37384704616396586</v>
      </c>
      <c r="AX17" s="3">
        <f t="shared" si="12"/>
        <v>9.7074911328598017E-3</v>
      </c>
      <c r="AY17" s="3">
        <f t="shared" si="13"/>
        <v>8.9308740661608217E-3</v>
      </c>
      <c r="AZ17" s="3">
        <f t="shared" si="14"/>
        <v>2.2990540849702572E-2</v>
      </c>
      <c r="BA17" s="83">
        <f t="shared" si="15"/>
        <v>1.8670599770686903E-2</v>
      </c>
      <c r="BB17" s="2">
        <f t="shared" si="16"/>
        <v>1.3179895070708126E-4</v>
      </c>
      <c r="BC17" s="3">
        <f t="shared" si="17"/>
        <v>0.10329042463474812</v>
      </c>
      <c r="BD17" s="3">
        <f t="shared" si="18"/>
        <v>4.7093238832643949E-7</v>
      </c>
      <c r="BE17" s="3">
        <f t="shared" si="19"/>
        <v>1.0242384826410023E-3</v>
      </c>
      <c r="BF17" s="3">
        <f t="shared" si="20"/>
        <v>2.6595866117424114E-5</v>
      </c>
      <c r="BG17" s="3">
        <f t="shared" si="21"/>
        <v>2.4468148126468004E-5</v>
      </c>
      <c r="BH17" s="3">
        <f t="shared" si="22"/>
        <v>6.2987783149870066E-5</v>
      </c>
      <c r="BI17" s="121">
        <f t="shared" si="23"/>
        <v>5.1152328138868224E-5</v>
      </c>
    </row>
    <row r="18" spans="1:61" x14ac:dyDescent="0.25">
      <c r="A18" s="2">
        <v>34005</v>
      </c>
      <c r="B18" s="3" t="s">
        <v>129</v>
      </c>
      <c r="C18" s="3" t="s">
        <v>126</v>
      </c>
      <c r="D18" s="3">
        <v>2280002201</v>
      </c>
      <c r="E18" s="3" t="s">
        <v>71</v>
      </c>
      <c r="F18" s="367" t="s">
        <v>72</v>
      </c>
      <c r="G18" s="367" t="s">
        <v>73</v>
      </c>
      <c r="H18" s="367" t="s">
        <v>74</v>
      </c>
      <c r="I18" s="367" t="s">
        <v>80</v>
      </c>
      <c r="J18" s="3" t="s">
        <v>76</v>
      </c>
      <c r="K18" s="3" t="s">
        <v>77</v>
      </c>
      <c r="L18" s="3" t="s">
        <v>127</v>
      </c>
      <c r="M18" s="83" t="s">
        <v>128</v>
      </c>
      <c r="N18" s="85">
        <v>1.2995909999999999</v>
      </c>
      <c r="O18" s="50">
        <v>549.59870000000001</v>
      </c>
      <c r="P18" s="50">
        <v>4.5218790000000003E-3</v>
      </c>
      <c r="Q18" s="50">
        <v>8.9804460000000006</v>
      </c>
      <c r="R18" s="50">
        <v>0.24220839999999999</v>
      </c>
      <c r="S18" s="50">
        <v>0.2349425</v>
      </c>
      <c r="T18" s="50">
        <v>5.0528200000000004E-3</v>
      </c>
      <c r="U18" s="81">
        <v>0.36207440000000002</v>
      </c>
      <c r="V18" s="129">
        <v>1.0272437289999996</v>
      </c>
      <c r="W18" s="130">
        <v>1.0272437289999996</v>
      </c>
      <c r="X18" s="130">
        <v>1.0272437289999996</v>
      </c>
      <c r="Y18" s="130">
        <v>1.0272437289999996</v>
      </c>
      <c r="Z18" s="130">
        <v>1.0272437289999996</v>
      </c>
      <c r="AA18" s="130">
        <v>1.0272437289999996</v>
      </c>
      <c r="AB18" s="130">
        <v>1.0272437289999996</v>
      </c>
      <c r="AC18" s="311">
        <v>1.0272437289999996</v>
      </c>
      <c r="AD18" s="85">
        <f t="shared" si="0"/>
        <v>3.6575252192187352E-3</v>
      </c>
      <c r="AE18" s="50">
        <f t="shared" si="1"/>
        <v>1.5467721042234304</v>
      </c>
      <c r="AF18" s="50">
        <f t="shared" si="2"/>
        <v>1.2726224235744629E-5</v>
      </c>
      <c r="AG18" s="50">
        <f t="shared" si="3"/>
        <v>2.5274265307186662E-2</v>
      </c>
      <c r="AH18" s="50">
        <f t="shared" si="4"/>
        <v>6.8166317811266708E-4</v>
      </c>
      <c r="AI18" s="50">
        <f t="shared" si="5"/>
        <v>6.6121427342625313E-4</v>
      </c>
      <c r="AJ18" s="50">
        <f t="shared" si="6"/>
        <v>1.42204867363446E-5</v>
      </c>
      <c r="AK18" s="310">
        <f t="shared" si="7"/>
        <v>1.0190100187162669E-3</v>
      </c>
      <c r="AL18" s="129">
        <f>'epa growth factor suumary'!$B$3</f>
        <v>0.99441820528920177</v>
      </c>
      <c r="AM18" s="130">
        <v>1</v>
      </c>
      <c r="AN18" s="130">
        <f>'epa growth factor suumary'!$B$4</f>
        <v>1</v>
      </c>
      <c r="AO18" s="130">
        <f>'epa growth factor suumary'!$B$5</f>
        <v>0.86894289552850745</v>
      </c>
      <c r="AP18" s="130">
        <f>'epa growth factor suumary'!$B$6</f>
        <v>0.8736042875292418</v>
      </c>
      <c r="AQ18" s="130">
        <f>'epa growth factor suumary'!$B$7</f>
        <v>0.87360428761116571</v>
      </c>
      <c r="AR18" s="130">
        <f>'epa growth factor suumary'!$B$8</f>
        <v>0.69135024412716917</v>
      </c>
      <c r="AS18" s="131">
        <f>'epa growth factor suumary'!$B$9</f>
        <v>0.85863874349508207</v>
      </c>
      <c r="AT18" s="2">
        <f t="shared" si="8"/>
        <v>1.292336949829999</v>
      </c>
      <c r="AU18" s="3">
        <f t="shared" si="9"/>
        <v>549.59870000000001</v>
      </c>
      <c r="AV18" s="3">
        <f t="shared" si="10"/>
        <v>4.5218790000000003E-3</v>
      </c>
      <c r="AW18" s="3">
        <f t="shared" si="11"/>
        <v>7.8034947503774035</v>
      </c>
      <c r="AX18" s="3">
        <f t="shared" si="12"/>
        <v>0.2115942967155976</v>
      </c>
      <c r="AY18" s="3">
        <f t="shared" si="13"/>
        <v>0.2052467753420863</v>
      </c>
      <c r="AZ18" s="3">
        <f t="shared" si="14"/>
        <v>3.4932683405306431E-3</v>
      </c>
      <c r="BA18" s="83">
        <f t="shared" si="15"/>
        <v>0.31089110786773577</v>
      </c>
      <c r="BB18" s="2">
        <f t="shared" si="16"/>
        <v>3.5406491776164358E-3</v>
      </c>
      <c r="BC18" s="3">
        <f t="shared" si="17"/>
        <v>1.5057498630136987</v>
      </c>
      <c r="BD18" s="3">
        <f t="shared" si="18"/>
        <v>1.2388709589041098E-5</v>
      </c>
      <c r="BE18" s="3">
        <f t="shared" si="19"/>
        <v>2.1379437672266858E-2</v>
      </c>
      <c r="BF18" s="3">
        <f t="shared" si="20"/>
        <v>5.7971040196054134E-4</v>
      </c>
      <c r="BG18" s="3">
        <f t="shared" si="21"/>
        <v>5.6231993244407208E-4</v>
      </c>
      <c r="BH18" s="3">
        <f t="shared" si="22"/>
        <v>9.5705981932346383E-6</v>
      </c>
      <c r="BI18" s="121">
        <f t="shared" si="23"/>
        <v>8.5175645991160485E-4</v>
      </c>
    </row>
    <row r="19" spans="1:61" x14ac:dyDescent="0.25">
      <c r="A19" s="2">
        <v>34005</v>
      </c>
      <c r="B19" s="3" t="s">
        <v>129</v>
      </c>
      <c r="C19" s="3" t="s">
        <v>126</v>
      </c>
      <c r="D19" s="3">
        <v>2280002202</v>
      </c>
      <c r="E19" s="3" t="s">
        <v>71</v>
      </c>
      <c r="F19" s="367" t="s">
        <v>72</v>
      </c>
      <c r="G19" s="367" t="s">
        <v>73</v>
      </c>
      <c r="H19" s="367" t="s">
        <v>74</v>
      </c>
      <c r="I19" s="367" t="s">
        <v>80</v>
      </c>
      <c r="J19" s="3" t="s">
        <v>78</v>
      </c>
      <c r="K19" s="3" t="s">
        <v>77</v>
      </c>
      <c r="L19" s="3" t="s">
        <v>127</v>
      </c>
      <c r="M19" s="83" t="s">
        <v>128</v>
      </c>
      <c r="N19" s="85">
        <v>2.0802049999999999</v>
      </c>
      <c r="O19" s="50">
        <v>898.2414</v>
      </c>
      <c r="P19" s="50">
        <v>6.3084949999999999E-3</v>
      </c>
      <c r="Q19" s="50">
        <v>13.27473</v>
      </c>
      <c r="R19" s="50">
        <v>0.338005</v>
      </c>
      <c r="S19" s="50">
        <v>0.32776939999999999</v>
      </c>
      <c r="T19" s="50">
        <v>2.2246559999999999E-2</v>
      </c>
      <c r="U19" s="81">
        <v>0.3833474</v>
      </c>
      <c r="V19" s="129">
        <v>1.0272437289999996</v>
      </c>
      <c r="W19" s="130">
        <v>1.0272437289999996</v>
      </c>
      <c r="X19" s="130">
        <v>1.0272437289999996</v>
      </c>
      <c r="Y19" s="130">
        <v>1.0272437289999996</v>
      </c>
      <c r="Z19" s="130">
        <v>1.0272437289999996</v>
      </c>
      <c r="AA19" s="130">
        <v>1.0272437289999996</v>
      </c>
      <c r="AB19" s="130">
        <v>1.0272437289999996</v>
      </c>
      <c r="AC19" s="311">
        <v>1.0272437289999996</v>
      </c>
      <c r="AD19" s="85">
        <f t="shared" si="0"/>
        <v>5.8544590172176546E-3</v>
      </c>
      <c r="AE19" s="50">
        <f t="shared" si="1"/>
        <v>2.5279803980224114</v>
      </c>
      <c r="AF19" s="50">
        <f t="shared" si="2"/>
        <v>1.7754416241583159E-5</v>
      </c>
      <c r="AG19" s="50">
        <f t="shared" si="3"/>
        <v>3.7359953826488122E-2</v>
      </c>
      <c r="AH19" s="50">
        <f t="shared" si="4"/>
        <v>9.5126990854971195E-4</v>
      </c>
      <c r="AI19" s="50">
        <f t="shared" si="5"/>
        <v>9.224631800221711E-4</v>
      </c>
      <c r="AJ19" s="50">
        <f t="shared" si="6"/>
        <v>6.2609970552937616E-5</v>
      </c>
      <c r="AK19" s="310">
        <f t="shared" si="7"/>
        <v>1.0788800347354918E-3</v>
      </c>
      <c r="AL19" s="129">
        <f>'epa growth factor suumary'!$B$3</f>
        <v>0.99441820528920177</v>
      </c>
      <c r="AM19" s="130">
        <v>1</v>
      </c>
      <c r="AN19" s="130">
        <f>'epa growth factor suumary'!$B$4</f>
        <v>1</v>
      </c>
      <c r="AO19" s="130">
        <f>'epa growth factor suumary'!$B$5</f>
        <v>0.86894289552850745</v>
      </c>
      <c r="AP19" s="130">
        <f>'epa growth factor suumary'!$B$6</f>
        <v>0.8736042875292418</v>
      </c>
      <c r="AQ19" s="130">
        <f>'epa growth factor suumary'!$B$7</f>
        <v>0.87360428761116571</v>
      </c>
      <c r="AR19" s="130">
        <f>'epa growth factor suumary'!$B$8</f>
        <v>0.69135024412716917</v>
      </c>
      <c r="AS19" s="131">
        <f>'epa growth factor suumary'!$B$9</f>
        <v>0.85863874349508207</v>
      </c>
      <c r="AT19" s="2">
        <f t="shared" si="8"/>
        <v>2.068593722733624</v>
      </c>
      <c r="AU19" s="3">
        <f t="shared" si="9"/>
        <v>898.2414</v>
      </c>
      <c r="AV19" s="3">
        <f t="shared" si="10"/>
        <v>6.3084949999999999E-3</v>
      </c>
      <c r="AW19" s="3">
        <f t="shared" si="11"/>
        <v>11.534982323559143</v>
      </c>
      <c r="AX19" s="3">
        <f t="shared" si="12"/>
        <v>0.29528261720632137</v>
      </c>
      <c r="AY19" s="3">
        <f t="shared" si="13"/>
        <v>0.28634075318773922</v>
      </c>
      <c r="AZ19" s="3">
        <f t="shared" si="14"/>
        <v>1.5380164686989715E-2</v>
      </c>
      <c r="BA19" s="83">
        <f t="shared" si="15"/>
        <v>0.32915692985810663</v>
      </c>
      <c r="BB19" s="2">
        <f t="shared" si="16"/>
        <v>5.6673800622839016E-3</v>
      </c>
      <c r="BC19" s="3">
        <f t="shared" si="17"/>
        <v>2.4609353424657536</v>
      </c>
      <c r="BD19" s="3">
        <f t="shared" si="18"/>
        <v>1.7283547945205479E-5</v>
      </c>
      <c r="BE19" s="3">
        <f t="shared" si="19"/>
        <v>3.1602691297422311E-2</v>
      </c>
      <c r="BF19" s="3">
        <f t="shared" si="20"/>
        <v>8.0899347179814074E-4</v>
      </c>
      <c r="BG19" s="3">
        <f t="shared" si="21"/>
        <v>7.8449521421298412E-4</v>
      </c>
      <c r="BH19" s="3">
        <f t="shared" si="22"/>
        <v>4.2137437498601962E-5</v>
      </c>
      <c r="BI19" s="121">
        <f t="shared" si="23"/>
        <v>9.0179980783042907E-4</v>
      </c>
    </row>
    <row r="20" spans="1:61" x14ac:dyDescent="0.25">
      <c r="A20" s="2">
        <v>34005</v>
      </c>
      <c r="B20" s="3" t="s">
        <v>129</v>
      </c>
      <c r="C20" s="3" t="s">
        <v>126</v>
      </c>
      <c r="D20" s="3">
        <v>2280002203</v>
      </c>
      <c r="E20" s="3" t="s">
        <v>71</v>
      </c>
      <c r="F20" s="367" t="s">
        <v>72</v>
      </c>
      <c r="G20" s="367" t="s">
        <v>73</v>
      </c>
      <c r="H20" s="367" t="s">
        <v>74</v>
      </c>
      <c r="I20" s="367" t="s">
        <v>80</v>
      </c>
      <c r="J20" s="3" t="s">
        <v>76</v>
      </c>
      <c r="K20" s="3" t="s">
        <v>79</v>
      </c>
      <c r="L20" s="3" t="s">
        <v>127</v>
      </c>
      <c r="M20" s="83" t="s">
        <v>128</v>
      </c>
      <c r="N20" s="85">
        <v>1.3605700000000001</v>
      </c>
      <c r="O20" s="50">
        <v>438.73219999999998</v>
      </c>
      <c r="P20" s="50">
        <v>2.5668269999999998E-3</v>
      </c>
      <c r="Q20" s="50">
        <v>11.53952</v>
      </c>
      <c r="R20" s="50">
        <v>0.14496100000000001</v>
      </c>
      <c r="S20" s="50">
        <v>0.13336419999999999</v>
      </c>
      <c r="T20" s="50">
        <v>0.26798810000000001</v>
      </c>
      <c r="U20" s="81">
        <v>0.68464999999999998</v>
      </c>
      <c r="V20" s="132">
        <v>1.1409473848846585</v>
      </c>
      <c r="W20" s="133">
        <v>1.1401815455514226</v>
      </c>
      <c r="X20" s="134">
        <v>1.1401815455514226</v>
      </c>
      <c r="Y20" s="130">
        <v>1.1259021125614417</v>
      </c>
      <c r="Z20" s="130">
        <v>1.1403232612400285</v>
      </c>
      <c r="AA20" s="130">
        <v>1.1388988893643905</v>
      </c>
      <c r="AB20" s="130">
        <v>1.1411661249999994</v>
      </c>
      <c r="AC20" s="311">
        <v>1.1411294961686735</v>
      </c>
      <c r="AD20" s="85">
        <f t="shared" si="0"/>
        <v>4.2529829683630683E-3</v>
      </c>
      <c r="AE20" s="50">
        <f t="shared" si="1"/>
        <v>1.3705050900799338</v>
      </c>
      <c r="AF20" s="50">
        <f t="shared" si="2"/>
        <v>8.0182158247208796E-6</v>
      </c>
      <c r="AG20" s="50">
        <f t="shared" si="3"/>
        <v>3.5595534098479473E-2</v>
      </c>
      <c r="AH20" s="50">
        <f t="shared" si="4"/>
        <v>4.5288328841812544E-4</v>
      </c>
      <c r="AI20" s="50">
        <f t="shared" si="5"/>
        <v>4.161324363314259E-4</v>
      </c>
      <c r="AJ20" s="50">
        <f t="shared" si="6"/>
        <v>8.3786011403592421E-4</v>
      </c>
      <c r="AK20" s="310">
        <f t="shared" si="7"/>
        <v>2.1404775604161159E-3</v>
      </c>
      <c r="AL20" s="132">
        <f>'epa growth factor suumary'!$B$10</f>
        <v>1.1142282901423042</v>
      </c>
      <c r="AM20" s="133">
        <f>'epa growth factor suumary'!$B$11</f>
        <v>1.1142282561841881</v>
      </c>
      <c r="AN20" s="134">
        <f>AM20</f>
        <v>1.1142282561841881</v>
      </c>
      <c r="AO20" s="130">
        <f>'epa growth factor suumary'!$B$12</f>
        <v>0.97382781870213742</v>
      </c>
      <c r="AP20" s="130">
        <f>'epa growth factor suumary'!$B$13</f>
        <v>1.1142282902172564</v>
      </c>
      <c r="AQ20" s="130">
        <f>'epa growth factor suumary'!$B$14</f>
        <v>1.1142282966527544</v>
      </c>
      <c r="AR20" s="130">
        <f>'epa growth factor suumary'!$B$15</f>
        <v>1.1142282902500085</v>
      </c>
      <c r="AS20" s="131">
        <f>'epa growth factor suumary'!$B$16</f>
        <v>1.1142282901464029</v>
      </c>
      <c r="AT20" s="2">
        <f t="shared" si="8"/>
        <v>1.5159855847189148</v>
      </c>
      <c r="AU20" s="3">
        <f t="shared" si="9"/>
        <v>488.84781413785242</v>
      </c>
      <c r="AV20" s="3">
        <f t="shared" si="10"/>
        <v>2.8600311721364907E-3</v>
      </c>
      <c r="AW20" s="3">
        <f t="shared" si="11"/>
        <v>11.237505590469688</v>
      </c>
      <c r="AX20" s="3">
        <f t="shared" si="12"/>
        <v>0.16151964717818371</v>
      </c>
      <c r="AY20" s="3">
        <f t="shared" si="13"/>
        <v>0.14859816540045725</v>
      </c>
      <c r="AZ20" s="3">
        <f t="shared" si="14"/>
        <v>0.29859992247034828</v>
      </c>
      <c r="BA20" s="83">
        <f t="shared" si="15"/>
        <v>0.76285639884873468</v>
      </c>
      <c r="BB20" s="2">
        <f t="shared" si="16"/>
        <v>4.1533851636134647E-3</v>
      </c>
      <c r="BC20" s="3">
        <f t="shared" si="17"/>
        <v>1.3393090798297327</v>
      </c>
      <c r="BD20" s="3">
        <f t="shared" si="18"/>
        <v>7.8357018414698377E-6</v>
      </c>
      <c r="BE20" s="3">
        <f t="shared" si="19"/>
        <v>3.0787686549232023E-2</v>
      </c>
      <c r="BF20" s="3">
        <f t="shared" si="20"/>
        <v>4.4251958131009234E-4</v>
      </c>
      <c r="BG20" s="3">
        <f t="shared" si="21"/>
        <v>4.0711826137111576E-4</v>
      </c>
      <c r="BH20" s="3">
        <f t="shared" si="22"/>
        <v>8.1808197937081721E-4</v>
      </c>
      <c r="BI20" s="121">
        <f t="shared" si="23"/>
        <v>2.0900175310924239E-3</v>
      </c>
    </row>
    <row r="21" spans="1:61" x14ac:dyDescent="0.25">
      <c r="A21" s="2">
        <v>34005</v>
      </c>
      <c r="B21" s="3" t="s">
        <v>129</v>
      </c>
      <c r="C21" s="3" t="s">
        <v>126</v>
      </c>
      <c r="D21" s="3">
        <v>2280002204</v>
      </c>
      <c r="E21" s="3" t="s">
        <v>71</v>
      </c>
      <c r="F21" s="367" t="s">
        <v>72</v>
      </c>
      <c r="G21" s="367" t="s">
        <v>73</v>
      </c>
      <c r="H21" s="367" t="s">
        <v>74</v>
      </c>
      <c r="I21" s="367" t="s">
        <v>80</v>
      </c>
      <c r="J21" s="3" t="s">
        <v>78</v>
      </c>
      <c r="K21" s="3" t="s">
        <v>79</v>
      </c>
      <c r="L21" s="3" t="s">
        <v>127</v>
      </c>
      <c r="M21" s="83" t="s">
        <v>128</v>
      </c>
      <c r="N21" s="85">
        <v>0.4601461</v>
      </c>
      <c r="O21" s="50">
        <v>388.91489999999999</v>
      </c>
      <c r="P21" s="50">
        <v>1.7446079999999999E-3</v>
      </c>
      <c r="Q21" s="50">
        <v>3.5275590000000001</v>
      </c>
      <c r="R21" s="50">
        <v>9.8523280000000005E-2</v>
      </c>
      <c r="S21" s="50">
        <v>9.0644310000000006E-2</v>
      </c>
      <c r="T21" s="50">
        <v>0.23716580000000001</v>
      </c>
      <c r="U21" s="81">
        <v>0.17955889999999999</v>
      </c>
      <c r="V21" s="132">
        <v>1.1409473848846585</v>
      </c>
      <c r="W21" s="133">
        <v>1.1401815455514226</v>
      </c>
      <c r="X21" s="134">
        <v>1.1401815455514226</v>
      </c>
      <c r="Y21" s="130">
        <v>1.1259021125614417</v>
      </c>
      <c r="Z21" s="130">
        <v>1.1403232612400285</v>
      </c>
      <c r="AA21" s="130">
        <v>1.1388988893643905</v>
      </c>
      <c r="AB21" s="130">
        <v>1.1411661249999994</v>
      </c>
      <c r="AC21" s="311">
        <v>1.1411294961686735</v>
      </c>
      <c r="AD21" s="85">
        <f t="shared" si="0"/>
        <v>1.4383629848215742E-3</v>
      </c>
      <c r="AE21" s="50">
        <f t="shared" si="1"/>
        <v>1.2148865527944575</v>
      </c>
      <c r="AF21" s="50">
        <f t="shared" si="2"/>
        <v>5.4497803995106199E-6</v>
      </c>
      <c r="AG21" s="50">
        <f t="shared" si="3"/>
        <v>1.0881331863794868E-2</v>
      </c>
      <c r="AH21" s="50">
        <f t="shared" si="4"/>
        <v>3.078038026237383E-4</v>
      </c>
      <c r="AI21" s="50">
        <f t="shared" si="5"/>
        <v>2.8283480544164798E-4</v>
      </c>
      <c r="AJ21" s="50">
        <f t="shared" si="6"/>
        <v>7.4149473142061612E-4</v>
      </c>
      <c r="AK21" s="310">
        <f t="shared" si="7"/>
        <v>5.6136974545096228E-4</v>
      </c>
      <c r="AL21" s="132">
        <f>'epa growth factor suumary'!$B$10</f>
        <v>1.1142282901423042</v>
      </c>
      <c r="AM21" s="133">
        <f>'epa growth factor suumary'!$B$11</f>
        <v>1.1142282561841881</v>
      </c>
      <c r="AN21" s="134">
        <f>AM21</f>
        <v>1.1142282561841881</v>
      </c>
      <c r="AO21" s="130">
        <f>'epa growth factor suumary'!$B$12</f>
        <v>0.97382781870213742</v>
      </c>
      <c r="AP21" s="130">
        <f>'epa growth factor suumary'!$B$13</f>
        <v>1.1142282902172564</v>
      </c>
      <c r="AQ21" s="130">
        <f>'epa growth factor suumary'!$B$14</f>
        <v>1.1142282966527544</v>
      </c>
      <c r="AR21" s="130">
        <f>'epa growth factor suumary'!$B$15</f>
        <v>1.1142282902500085</v>
      </c>
      <c r="AS21" s="131">
        <f>'epa growth factor suumary'!$B$16</f>
        <v>1.1142282901464029</v>
      </c>
      <c r="AT21" s="2">
        <f t="shared" si="8"/>
        <v>0.51270780221864976</v>
      </c>
      <c r="AU21" s="3">
        <f t="shared" si="9"/>
        <v>433.33997083104788</v>
      </c>
      <c r="AV21" s="3">
        <f t="shared" si="10"/>
        <v>1.943891529564984E-3</v>
      </c>
      <c r="AW21" s="3">
        <f t="shared" si="11"/>
        <v>3.4352350863130932</v>
      </c>
      <c r="AX21" s="3">
        <f t="shared" si="12"/>
        <v>0.10977742582099602</v>
      </c>
      <c r="AY21" s="3">
        <f t="shared" si="13"/>
        <v>0.10099845513256424</v>
      </c>
      <c r="AZ21" s="3">
        <f t="shared" si="14"/>
        <v>0.26425684383977549</v>
      </c>
      <c r="BA21" s="83">
        <f t="shared" si="15"/>
        <v>0.20006960612756894</v>
      </c>
      <c r="BB21" s="2">
        <f t="shared" si="16"/>
        <v>1.4046789101880815E-3</v>
      </c>
      <c r="BC21" s="3">
        <f t="shared" si="17"/>
        <v>1.1872327967973915</v>
      </c>
      <c r="BD21" s="3">
        <f t="shared" si="18"/>
        <v>5.3257302179862576E-6</v>
      </c>
      <c r="BE21" s="3">
        <f t="shared" si="19"/>
        <v>9.4116029762002559E-3</v>
      </c>
      <c r="BF21" s="3">
        <f t="shared" si="20"/>
        <v>3.0076007074245482E-4</v>
      </c>
      <c r="BG21" s="3">
        <f t="shared" si="21"/>
        <v>2.7670809625360065E-4</v>
      </c>
      <c r="BH21" s="3">
        <f t="shared" si="22"/>
        <v>7.2399135298568625E-4</v>
      </c>
      <c r="BI21" s="121">
        <f t="shared" si="23"/>
        <v>5.4813590719881905E-4</v>
      </c>
    </row>
    <row r="22" spans="1:61" x14ac:dyDescent="0.25">
      <c r="A22" s="2">
        <v>34007</v>
      </c>
      <c r="B22" s="3" t="s">
        <v>130</v>
      </c>
      <c r="C22" s="3" t="s">
        <v>126</v>
      </c>
      <c r="D22" s="3">
        <v>2280002101</v>
      </c>
      <c r="E22" s="79" t="s">
        <v>71</v>
      </c>
      <c r="F22" s="368" t="s">
        <v>72</v>
      </c>
      <c r="G22" s="368" t="s">
        <v>73</v>
      </c>
      <c r="H22" s="368" t="s">
        <v>74</v>
      </c>
      <c r="I22" s="368" t="s">
        <v>75</v>
      </c>
      <c r="J22" s="79" t="s">
        <v>76</v>
      </c>
      <c r="K22" s="3" t="s">
        <v>77</v>
      </c>
      <c r="L22" s="3" t="s">
        <v>127</v>
      </c>
      <c r="M22" s="83" t="s">
        <v>128</v>
      </c>
      <c r="N22" s="85">
        <v>1.7269119999999999E-2</v>
      </c>
      <c r="O22" s="50">
        <v>7.3751426100000002</v>
      </c>
      <c r="P22" s="50">
        <v>2.0037852999999999E-4</v>
      </c>
      <c r="Q22" s="50">
        <v>0.28944632999999997</v>
      </c>
      <c r="R22" s="50">
        <v>1.073203E-2</v>
      </c>
      <c r="S22" s="50">
        <v>1.041103E-2</v>
      </c>
      <c r="T22" s="50">
        <v>6.7910000000000005E-5</v>
      </c>
      <c r="U22" s="81">
        <v>3.282351E-2</v>
      </c>
      <c r="V22" s="129">
        <v>1.0272437289999996</v>
      </c>
      <c r="W22" s="130">
        <v>1.0272437289999996</v>
      </c>
      <c r="X22" s="130">
        <v>1.0272437289999996</v>
      </c>
      <c r="Y22" s="130">
        <v>1.0272437289999996</v>
      </c>
      <c r="Z22" s="130">
        <v>1.0272437289999996</v>
      </c>
      <c r="AA22" s="130">
        <v>1.0272437289999996</v>
      </c>
      <c r="AB22" s="130">
        <v>1.0272437289999996</v>
      </c>
      <c r="AC22" s="311">
        <v>1.0272437289999996</v>
      </c>
      <c r="AD22" s="85">
        <f t="shared" si="0"/>
        <v>4.8601630754379375E-5</v>
      </c>
      <c r="AE22" s="50">
        <f t="shared" si="1"/>
        <v>2.0756353415351203E-2</v>
      </c>
      <c r="AF22" s="50">
        <f t="shared" si="2"/>
        <v>5.639385982705158E-7</v>
      </c>
      <c r="AG22" s="50">
        <f t="shared" si="3"/>
        <v>8.1460802020428614E-4</v>
      </c>
      <c r="AH22" s="50">
        <f t="shared" si="4"/>
        <v>3.0203864429972236E-5</v>
      </c>
      <c r="AI22" s="50">
        <f t="shared" si="5"/>
        <v>2.9300452821728401E-5</v>
      </c>
      <c r="AJ22" s="50">
        <f t="shared" si="6"/>
        <v>1.9112362092161638E-7</v>
      </c>
      <c r="AK22" s="310">
        <f t="shared" si="7"/>
        <v>9.2377383044571986E-5</v>
      </c>
      <c r="AL22" s="129">
        <f>'epa growth factor suumary'!$B$3</f>
        <v>0.99441820528920177</v>
      </c>
      <c r="AM22" s="130">
        <v>1</v>
      </c>
      <c r="AN22" s="130">
        <f>'epa growth factor suumary'!$B$4</f>
        <v>1</v>
      </c>
      <c r="AO22" s="130">
        <f>'epa growth factor suumary'!$B$5</f>
        <v>0.86894289552850745</v>
      </c>
      <c r="AP22" s="130">
        <f>'epa growth factor suumary'!$B$6</f>
        <v>0.8736042875292418</v>
      </c>
      <c r="AQ22" s="130">
        <f>'epa growth factor suumary'!$B$7</f>
        <v>0.87360428761116571</v>
      </c>
      <c r="AR22" s="130">
        <f>'epa growth factor suumary'!$B$8</f>
        <v>0.69135024412716917</v>
      </c>
      <c r="AS22" s="131">
        <f>'epa growth factor suumary'!$B$9</f>
        <v>0.85863874349508207</v>
      </c>
      <c r="AT22" s="2">
        <f t="shared" si="8"/>
        <v>1.717272731732386E-2</v>
      </c>
      <c r="AU22" s="3">
        <f t="shared" si="9"/>
        <v>7.3751426100000002</v>
      </c>
      <c r="AV22" s="3">
        <f t="shared" si="10"/>
        <v>2.0037852999999999E-4</v>
      </c>
      <c r="AW22" s="3">
        <f t="shared" si="11"/>
        <v>0.25151233209029988</v>
      </c>
      <c r="AX22" s="3">
        <f t="shared" si="12"/>
        <v>9.3755474218924495E-3</v>
      </c>
      <c r="AY22" s="3">
        <f t="shared" si="13"/>
        <v>9.0951204464484736E-3</v>
      </c>
      <c r="AZ22" s="3">
        <f t="shared" si="14"/>
        <v>4.6949595078676061E-5</v>
      </c>
      <c r="BA22" s="83">
        <f t="shared" si="15"/>
        <v>2.8183537383498262E-2</v>
      </c>
      <c r="BB22" s="2">
        <f t="shared" si="16"/>
        <v>4.7048567992668111E-5</v>
      </c>
      <c r="BC22" s="3">
        <f t="shared" si="17"/>
        <v>2.0205870164383563E-2</v>
      </c>
      <c r="BD22" s="3">
        <f t="shared" si="18"/>
        <v>5.4898227397260275E-7</v>
      </c>
      <c r="BE22" s="3">
        <f t="shared" si="19"/>
        <v>6.8907488243917774E-4</v>
      </c>
      <c r="BF22" s="3">
        <f t="shared" si="20"/>
        <v>2.5686431292856027E-5</v>
      </c>
      <c r="BG22" s="3">
        <f t="shared" si="21"/>
        <v>2.4918138209447872E-5</v>
      </c>
      <c r="BH22" s="3">
        <f t="shared" si="22"/>
        <v>1.2862902761281113E-7</v>
      </c>
      <c r="BI22" s="121">
        <f t="shared" si="23"/>
        <v>7.7215170913693868E-5</v>
      </c>
    </row>
    <row r="23" spans="1:61" x14ac:dyDescent="0.25">
      <c r="A23" s="2">
        <v>34007</v>
      </c>
      <c r="B23" s="3" t="s">
        <v>130</v>
      </c>
      <c r="C23" s="3" t="s">
        <v>126</v>
      </c>
      <c r="D23" s="3">
        <v>2280002102</v>
      </c>
      <c r="E23" s="3" t="s">
        <v>71</v>
      </c>
      <c r="F23" s="367" t="s">
        <v>72</v>
      </c>
      <c r="G23" s="367" t="s">
        <v>73</v>
      </c>
      <c r="H23" s="367" t="s">
        <v>74</v>
      </c>
      <c r="I23" s="367" t="s">
        <v>75</v>
      </c>
      <c r="J23" s="3" t="s">
        <v>78</v>
      </c>
      <c r="K23" s="3" t="s">
        <v>77</v>
      </c>
      <c r="L23" s="3" t="s">
        <v>127</v>
      </c>
      <c r="M23" s="83" t="s">
        <v>128</v>
      </c>
      <c r="N23" s="85">
        <v>0.30216032999999998</v>
      </c>
      <c r="O23" s="50">
        <v>131.847891</v>
      </c>
      <c r="P23" s="50">
        <v>9.1370600999999998E-4</v>
      </c>
      <c r="Q23" s="50">
        <v>1.91405563</v>
      </c>
      <c r="R23" s="50">
        <v>4.8952200000000001E-2</v>
      </c>
      <c r="S23" s="50">
        <v>4.7473260000000003E-2</v>
      </c>
      <c r="T23" s="50">
        <v>2.77451E-3</v>
      </c>
      <c r="U23" s="81">
        <v>5.6477649999999997E-2</v>
      </c>
      <c r="V23" s="129">
        <v>1.0272437289999996</v>
      </c>
      <c r="W23" s="130">
        <v>1.0272437289999996</v>
      </c>
      <c r="X23" s="130">
        <v>1.0272437289999996</v>
      </c>
      <c r="Y23" s="130">
        <v>1.0272437289999996</v>
      </c>
      <c r="Z23" s="130">
        <v>1.0272437289999996</v>
      </c>
      <c r="AA23" s="130">
        <v>1.0272437289999996</v>
      </c>
      <c r="AB23" s="130">
        <v>1.0272437289999996</v>
      </c>
      <c r="AC23" s="311">
        <v>1.0272437289999996</v>
      </c>
      <c r="AD23" s="85">
        <f t="shared" si="0"/>
        <v>8.5038987437005597E-4</v>
      </c>
      <c r="AE23" s="50">
        <f t="shared" si="1"/>
        <v>0.3710682718126726</v>
      </c>
      <c r="AF23" s="50">
        <f t="shared" si="2"/>
        <v>2.5715034764989339E-6</v>
      </c>
      <c r="AG23" s="50">
        <f t="shared" si="3"/>
        <v>5.3868538160949143E-3</v>
      </c>
      <c r="AH23" s="50">
        <f t="shared" si="4"/>
        <v>1.3776942594727063E-4</v>
      </c>
      <c r="AI23" s="50">
        <f t="shared" si="5"/>
        <v>1.3360714693201787E-4</v>
      </c>
      <c r="AJ23" s="50">
        <f t="shared" si="6"/>
        <v>7.8084876672542167E-6</v>
      </c>
      <c r="AK23" s="310">
        <f t="shared" si="7"/>
        <v>1.589487994278269E-4</v>
      </c>
      <c r="AL23" s="129">
        <f>'epa growth factor suumary'!$B$3</f>
        <v>0.99441820528920177</v>
      </c>
      <c r="AM23" s="130">
        <v>1</v>
      </c>
      <c r="AN23" s="130">
        <f>'epa growth factor suumary'!$B$4</f>
        <v>1</v>
      </c>
      <c r="AO23" s="130">
        <f>'epa growth factor suumary'!$B$5</f>
        <v>0.86894289552850745</v>
      </c>
      <c r="AP23" s="130">
        <f>'epa growth factor suumary'!$B$6</f>
        <v>0.8736042875292418</v>
      </c>
      <c r="AQ23" s="130">
        <f>'epa growth factor suumary'!$B$7</f>
        <v>0.87360428761116571</v>
      </c>
      <c r="AR23" s="130">
        <f>'epa growth factor suumary'!$B$8</f>
        <v>0.69135024412716917</v>
      </c>
      <c r="AS23" s="131">
        <f>'epa growth factor suumary'!$B$9</f>
        <v>0.85863874349508207</v>
      </c>
      <c r="AT23" s="2">
        <f t="shared" si="8"/>
        <v>0.30047373306819292</v>
      </c>
      <c r="AU23" s="3">
        <f t="shared" si="9"/>
        <v>131.847891</v>
      </c>
      <c r="AV23" s="3">
        <f t="shared" si="10"/>
        <v>9.1370600999999998E-4</v>
      </c>
      <c r="AW23" s="3">
        <f t="shared" si="11"/>
        <v>1.6632050413348416</v>
      </c>
      <c r="AX23" s="3">
        <f t="shared" si="12"/>
        <v>4.2764851803988951E-2</v>
      </c>
      <c r="AY23" s="3">
        <f t="shared" si="13"/>
        <v>4.1472843482879648E-2</v>
      </c>
      <c r="AZ23" s="3">
        <f t="shared" si="14"/>
        <v>1.9181581658332721E-3</v>
      </c>
      <c r="BA23" s="83">
        <f t="shared" si="15"/>
        <v>4.8493898431555021E-2</v>
      </c>
      <c r="BB23" s="2">
        <f t="shared" si="16"/>
        <v>8.2321570703614499E-4</v>
      </c>
      <c r="BC23" s="3">
        <f t="shared" si="17"/>
        <v>0.36122709863013702</v>
      </c>
      <c r="BD23" s="3">
        <f t="shared" si="18"/>
        <v>2.5033041369863013E-6</v>
      </c>
      <c r="BE23" s="3">
        <f t="shared" si="19"/>
        <v>4.556726140643402E-3</v>
      </c>
      <c r="BF23" s="3">
        <f t="shared" si="20"/>
        <v>1.1716397754517521E-4</v>
      </c>
      <c r="BG23" s="3">
        <f t="shared" si="21"/>
        <v>1.1362422872021822E-4</v>
      </c>
      <c r="BH23" s="3">
        <f t="shared" si="22"/>
        <v>5.2552278515980057E-6</v>
      </c>
      <c r="BI23" s="121">
        <f t="shared" si="23"/>
        <v>1.3285999570289048E-4</v>
      </c>
    </row>
    <row r="24" spans="1:61" x14ac:dyDescent="0.25">
      <c r="A24" s="2">
        <v>34007</v>
      </c>
      <c r="B24" s="3" t="s">
        <v>130</v>
      </c>
      <c r="C24" s="3" t="s">
        <v>126</v>
      </c>
      <c r="D24" s="3">
        <v>2280002103</v>
      </c>
      <c r="E24" s="3" t="s">
        <v>71</v>
      </c>
      <c r="F24" s="367" t="s">
        <v>72</v>
      </c>
      <c r="G24" s="367" t="s">
        <v>73</v>
      </c>
      <c r="H24" s="367" t="s">
        <v>74</v>
      </c>
      <c r="I24" s="367" t="s">
        <v>75</v>
      </c>
      <c r="J24" s="3" t="s">
        <v>76</v>
      </c>
      <c r="K24" s="3" t="s">
        <v>79</v>
      </c>
      <c r="L24" s="3" t="s">
        <v>127</v>
      </c>
      <c r="M24" s="83" t="s">
        <v>128</v>
      </c>
      <c r="N24" s="85">
        <v>2.64461967</v>
      </c>
      <c r="O24" s="50">
        <v>387.71719180999997</v>
      </c>
      <c r="P24" s="50">
        <v>4.6929586737E-3</v>
      </c>
      <c r="Q24" s="50">
        <v>14.06908376</v>
      </c>
      <c r="R24" s="50">
        <v>0.26503479000000002</v>
      </c>
      <c r="S24" s="50">
        <v>0.24383118000000001</v>
      </c>
      <c r="T24" s="50">
        <v>0.23881951000000001</v>
      </c>
      <c r="U24" s="81">
        <v>2.61925024</v>
      </c>
      <c r="V24" s="132">
        <v>1.1409473848846585</v>
      </c>
      <c r="W24" s="133">
        <v>1.1401815455514226</v>
      </c>
      <c r="X24" s="134">
        <v>1.1401815455514226</v>
      </c>
      <c r="Y24" s="130">
        <v>1.1259021125614417</v>
      </c>
      <c r="Z24" s="130">
        <v>1.1403232612400285</v>
      </c>
      <c r="AA24" s="130">
        <v>1.1388988893643905</v>
      </c>
      <c r="AB24" s="130">
        <v>1.1411661249999994</v>
      </c>
      <c r="AC24" s="311">
        <v>1.1411294961686735</v>
      </c>
      <c r="AD24" s="85">
        <f t="shared" si="0"/>
        <v>8.2667723191809008E-3</v>
      </c>
      <c r="AE24" s="50">
        <f t="shared" si="1"/>
        <v>1.211145169848721</v>
      </c>
      <c r="AF24" s="50">
        <f t="shared" si="2"/>
        <v>1.4659794174762247E-5</v>
      </c>
      <c r="AG24" s="50">
        <f t="shared" si="3"/>
        <v>4.3398386649829784E-2</v>
      </c>
      <c r="AH24" s="50">
        <f t="shared" si="4"/>
        <v>8.2801461938319487E-4</v>
      </c>
      <c r="AI24" s="50">
        <f t="shared" si="5"/>
        <v>7.608193427244077E-4</v>
      </c>
      <c r="AJ24" s="50">
        <f t="shared" si="6"/>
        <v>7.4666502685232503E-4</v>
      </c>
      <c r="AK24" s="310">
        <f t="shared" si="7"/>
        <v>8.1887772786599367E-3</v>
      </c>
      <c r="AL24" s="132">
        <f>'epa growth factor suumary'!$B$10</f>
        <v>1.1142282901423042</v>
      </c>
      <c r="AM24" s="133">
        <f>'epa growth factor suumary'!$B$11</f>
        <v>1.1142282561841881</v>
      </c>
      <c r="AN24" s="134">
        <f>AM24</f>
        <v>1.1142282561841881</v>
      </c>
      <c r="AO24" s="130">
        <f>'epa growth factor suumary'!$B$12</f>
        <v>0.97382781870213742</v>
      </c>
      <c r="AP24" s="130">
        <f>'epa growth factor suumary'!$B$13</f>
        <v>1.1142282902172564</v>
      </c>
      <c r="AQ24" s="130">
        <f>'epa growth factor suumary'!$B$14</f>
        <v>1.1142282966527544</v>
      </c>
      <c r="AR24" s="130">
        <f>'epa growth factor suumary'!$B$15</f>
        <v>1.1142282902500085</v>
      </c>
      <c r="AS24" s="131">
        <f>'epa growth factor suumary'!$B$16</f>
        <v>1.1142282901464029</v>
      </c>
      <c r="AT24" s="2">
        <f t="shared" si="8"/>
        <v>2.9467100529808046</v>
      </c>
      <c r="AU24" s="3">
        <f t="shared" si="9"/>
        <v>432.00545052308667</v>
      </c>
      <c r="AV24" s="3">
        <f t="shared" si="10"/>
        <v>5.229027159341211E-3</v>
      </c>
      <c r="AW24" s="3">
        <f t="shared" si="11"/>
        <v>13.700865149138465</v>
      </c>
      <c r="AX24" s="3">
        <f t="shared" si="12"/>
        <v>0.29530926090978965</v>
      </c>
      <c r="AY24" s="3">
        <f t="shared" si="13"/>
        <v>0.27168360036223116</v>
      </c>
      <c r="AZ24" s="3">
        <f t="shared" si="14"/>
        <v>0.2660994543056448</v>
      </c>
      <c r="BA24" s="83">
        <f t="shared" si="15"/>
        <v>2.9184427163807554</v>
      </c>
      <c r="BB24" s="2">
        <f t="shared" si="16"/>
        <v>8.0731782273446694E-3</v>
      </c>
      <c r="BC24" s="3">
        <f t="shared" si="17"/>
        <v>1.1835765767755799</v>
      </c>
      <c r="BD24" s="3">
        <f t="shared" si="18"/>
        <v>1.4326101806414276E-5</v>
      </c>
      <c r="BE24" s="3">
        <f t="shared" si="19"/>
        <v>3.7536616846954703E-2</v>
      </c>
      <c r="BF24" s="3">
        <f t="shared" si="20"/>
        <v>8.0906646824599904E-4</v>
      </c>
      <c r="BG24" s="3">
        <f t="shared" si="21"/>
        <v>7.4433863112940046E-4</v>
      </c>
      <c r="BH24" s="3">
        <f t="shared" si="22"/>
        <v>7.29039600837383E-4</v>
      </c>
      <c r="BI24" s="121">
        <f t="shared" si="23"/>
        <v>7.9957334695363157E-3</v>
      </c>
    </row>
    <row r="25" spans="1:61" x14ac:dyDescent="0.25">
      <c r="A25" s="2">
        <v>34007</v>
      </c>
      <c r="B25" s="3" t="s">
        <v>130</v>
      </c>
      <c r="C25" s="3" t="s">
        <v>126</v>
      </c>
      <c r="D25" s="3">
        <v>2280002104</v>
      </c>
      <c r="E25" s="3" t="s">
        <v>71</v>
      </c>
      <c r="F25" s="367" t="s">
        <v>72</v>
      </c>
      <c r="G25" s="367" t="s">
        <v>73</v>
      </c>
      <c r="H25" s="367" t="s">
        <v>74</v>
      </c>
      <c r="I25" s="367" t="s">
        <v>75</v>
      </c>
      <c r="J25" s="3" t="s">
        <v>78</v>
      </c>
      <c r="K25" s="3" t="s">
        <v>79</v>
      </c>
      <c r="L25" s="3" t="s">
        <v>127</v>
      </c>
      <c r="M25" s="83" t="s">
        <v>128</v>
      </c>
      <c r="N25" s="85">
        <v>4.2358663200000004</v>
      </c>
      <c r="O25" s="50">
        <v>3482.90592272</v>
      </c>
      <c r="P25" s="50">
        <v>1.5714585993000001E-2</v>
      </c>
      <c r="Q25" s="50">
        <v>35.685235839999997</v>
      </c>
      <c r="R25" s="50">
        <v>0.88748470999999995</v>
      </c>
      <c r="S25" s="50">
        <v>0.81647979000000004</v>
      </c>
      <c r="T25" s="50">
        <v>2.1239127600000001</v>
      </c>
      <c r="U25" s="81">
        <v>1.6496023500000001</v>
      </c>
      <c r="V25" s="132">
        <v>1.1409473848846585</v>
      </c>
      <c r="W25" s="133">
        <v>1.1401815455514226</v>
      </c>
      <c r="X25" s="134">
        <v>1.1401815455514226</v>
      </c>
      <c r="Y25" s="130">
        <v>1.1259021125614417</v>
      </c>
      <c r="Z25" s="130">
        <v>1.1403232612400285</v>
      </c>
      <c r="AA25" s="130">
        <v>1.1388988893643905</v>
      </c>
      <c r="AB25" s="130">
        <v>1.1411661249999994</v>
      </c>
      <c r="AC25" s="311">
        <v>1.1411294961686735</v>
      </c>
      <c r="AD25" s="85">
        <f t="shared" si="0"/>
        <v>1.3240823563082199E-2</v>
      </c>
      <c r="AE25" s="50">
        <f t="shared" si="1"/>
        <v>10.879849473909845</v>
      </c>
      <c r="AF25" s="50">
        <f t="shared" si="2"/>
        <v>4.9088988890957471E-5</v>
      </c>
      <c r="AG25" s="50">
        <f t="shared" si="3"/>
        <v>0.11007693813564183</v>
      </c>
      <c r="AH25" s="50">
        <f t="shared" si="4"/>
        <v>2.7726560515283858E-3</v>
      </c>
      <c r="AI25" s="50">
        <f t="shared" si="5"/>
        <v>2.5476381534780025E-3</v>
      </c>
      <c r="AJ25" s="50">
        <f t="shared" si="6"/>
        <v>6.6403761484034344E-3</v>
      </c>
      <c r="AK25" s="310">
        <f t="shared" si="7"/>
        <v>5.1572873932442739E-3</v>
      </c>
      <c r="AL25" s="132">
        <f>'epa growth factor suumary'!$B$10</f>
        <v>1.1142282901423042</v>
      </c>
      <c r="AM25" s="133">
        <f>'epa growth factor suumary'!$B$11</f>
        <v>1.1142282561841881</v>
      </c>
      <c r="AN25" s="134">
        <f>AM25</f>
        <v>1.1142282561841881</v>
      </c>
      <c r="AO25" s="130">
        <f>'epa growth factor suumary'!$B$12</f>
        <v>0.97382781870213742</v>
      </c>
      <c r="AP25" s="130">
        <f>'epa growth factor suumary'!$B$13</f>
        <v>1.1142282902172564</v>
      </c>
      <c r="AQ25" s="130">
        <f>'epa growth factor suumary'!$B$14</f>
        <v>1.1142282966527544</v>
      </c>
      <c r="AR25" s="130">
        <f>'epa growth factor suumary'!$B$15</f>
        <v>1.1142282902500085</v>
      </c>
      <c r="AS25" s="131">
        <f>'epa growth factor suumary'!$B$16</f>
        <v>1.1142282901464029</v>
      </c>
      <c r="AT25" s="2">
        <f t="shared" si="8"/>
        <v>4.7197220870049748</v>
      </c>
      <c r="AU25" s="3">
        <f t="shared" si="9"/>
        <v>3880.7521927258863</v>
      </c>
      <c r="AV25" s="3">
        <f t="shared" si="10"/>
        <v>1.7509635747636858E-2</v>
      </c>
      <c r="AW25" s="3">
        <f t="shared" si="11"/>
        <v>34.751275377938533</v>
      </c>
      <c r="AX25" s="3">
        <f t="shared" si="12"/>
        <v>0.98886057101725766</v>
      </c>
      <c r="AY25" s="3">
        <f t="shared" si="13"/>
        <v>0.90974488566309863</v>
      </c>
      <c r="AZ25" s="3">
        <f t="shared" si="14"/>
        <v>2.3665236832149765</v>
      </c>
      <c r="BA25" s="83">
        <f t="shared" si="15"/>
        <v>1.8380336058619882</v>
      </c>
      <c r="BB25" s="2">
        <f t="shared" si="16"/>
        <v>1.2930745443849246E-2</v>
      </c>
      <c r="BC25" s="3">
        <f t="shared" si="17"/>
        <v>10.6321977882901</v>
      </c>
      <c r="BD25" s="3">
        <f t="shared" si="18"/>
        <v>4.7971604788046187E-5</v>
      </c>
      <c r="BE25" s="3">
        <f t="shared" si="19"/>
        <v>9.5208973638187769E-2</v>
      </c>
      <c r="BF25" s="3">
        <f t="shared" si="20"/>
        <v>2.7092070438828977E-3</v>
      </c>
      <c r="BG25" s="3">
        <f t="shared" si="21"/>
        <v>2.4924517415427362E-3</v>
      </c>
      <c r="BH25" s="3">
        <f t="shared" si="22"/>
        <v>6.4836265293560999E-3</v>
      </c>
      <c r="BI25" s="121">
        <f t="shared" si="23"/>
        <v>5.0357085092109267E-3</v>
      </c>
    </row>
    <row r="26" spans="1:61" x14ac:dyDescent="0.25">
      <c r="A26" s="2">
        <v>34007</v>
      </c>
      <c r="B26" s="3" t="s">
        <v>130</v>
      </c>
      <c r="C26" s="3" t="s">
        <v>126</v>
      </c>
      <c r="D26" s="3">
        <v>2280002201</v>
      </c>
      <c r="E26" s="3" t="s">
        <v>71</v>
      </c>
      <c r="F26" s="367" t="s">
        <v>72</v>
      </c>
      <c r="G26" s="367" t="s">
        <v>73</v>
      </c>
      <c r="H26" s="367" t="s">
        <v>74</v>
      </c>
      <c r="I26" s="367" t="s">
        <v>80</v>
      </c>
      <c r="J26" s="3" t="s">
        <v>76</v>
      </c>
      <c r="K26" s="3" t="s">
        <v>77</v>
      </c>
      <c r="L26" s="3" t="s">
        <v>127</v>
      </c>
      <c r="M26" s="83" t="s">
        <v>128</v>
      </c>
      <c r="N26" s="85">
        <v>1.6578520000000001</v>
      </c>
      <c r="O26" s="50">
        <v>738.50450000000001</v>
      </c>
      <c r="P26" s="50">
        <v>9.2858119999999992E-3</v>
      </c>
      <c r="Q26" s="50">
        <v>15.79162</v>
      </c>
      <c r="R26" s="50">
        <v>0.49738379999999999</v>
      </c>
      <c r="S26" s="50">
        <v>0.48246129999999998</v>
      </c>
      <c r="T26" s="50">
        <v>6.7903299999999998E-3</v>
      </c>
      <c r="U26" s="81">
        <v>1.198882</v>
      </c>
      <c r="V26" s="129">
        <v>1.0272437289999996</v>
      </c>
      <c r="W26" s="130">
        <v>1.0272437289999996</v>
      </c>
      <c r="X26" s="130">
        <v>1.0272437289999996</v>
      </c>
      <c r="Y26" s="130">
        <v>1.0272437289999996</v>
      </c>
      <c r="Z26" s="130">
        <v>1.0272437289999996</v>
      </c>
      <c r="AA26" s="130">
        <v>1.0272437289999996</v>
      </c>
      <c r="AB26" s="130">
        <v>1.0272437289999996</v>
      </c>
      <c r="AC26" s="311">
        <v>1.0272437289999996</v>
      </c>
      <c r="AD26" s="85">
        <f t="shared" si="0"/>
        <v>4.6658029331783767E-3</v>
      </c>
      <c r="AE26" s="50">
        <f t="shared" si="1"/>
        <v>2.0784222368856993</v>
      </c>
      <c r="AF26" s="50">
        <f t="shared" si="2"/>
        <v>2.6133677111432721E-5</v>
      </c>
      <c r="AG26" s="50">
        <f t="shared" si="3"/>
        <v>4.4443404426714996E-2</v>
      </c>
      <c r="AH26" s="50">
        <f t="shared" si="4"/>
        <v>1.3998202450854519E-3</v>
      </c>
      <c r="AI26" s="50">
        <f t="shared" si="5"/>
        <v>1.3578228627676369E-3</v>
      </c>
      <c r="AJ26" s="50">
        <f t="shared" si="6"/>
        <v>1.9110476466686484E-5</v>
      </c>
      <c r="AK26" s="310">
        <f t="shared" si="7"/>
        <v>3.3740931953725409E-3</v>
      </c>
      <c r="AL26" s="129">
        <f>'epa growth factor suumary'!$B$3</f>
        <v>0.99441820528920177</v>
      </c>
      <c r="AM26" s="130">
        <v>1</v>
      </c>
      <c r="AN26" s="130">
        <f>'epa growth factor suumary'!$B$4</f>
        <v>1</v>
      </c>
      <c r="AO26" s="130">
        <f>'epa growth factor suumary'!$B$5</f>
        <v>0.86894289552850745</v>
      </c>
      <c r="AP26" s="130">
        <f>'epa growth factor suumary'!$B$6</f>
        <v>0.8736042875292418</v>
      </c>
      <c r="AQ26" s="130">
        <f>'epa growth factor suumary'!$B$7</f>
        <v>0.87360428761116571</v>
      </c>
      <c r="AR26" s="130">
        <f>'epa growth factor suumary'!$B$8</f>
        <v>0.69135024412716917</v>
      </c>
      <c r="AS26" s="131">
        <f>'epa growth factor suumary'!$B$9</f>
        <v>0.85863874349508207</v>
      </c>
      <c r="AT26" s="2">
        <f t="shared" si="8"/>
        <v>1.6485982104751138</v>
      </c>
      <c r="AU26" s="3">
        <f t="shared" si="9"/>
        <v>738.50450000000001</v>
      </c>
      <c r="AV26" s="3">
        <f t="shared" si="10"/>
        <v>9.2858119999999992E-3</v>
      </c>
      <c r="AW26" s="3">
        <f t="shared" si="11"/>
        <v>13.722016007885889</v>
      </c>
      <c r="AX26" s="3">
        <f t="shared" si="12"/>
        <v>0.43451662022758686</v>
      </c>
      <c r="AY26" s="3">
        <f t="shared" si="13"/>
        <v>0.42148026028645691</v>
      </c>
      <c r="AZ26" s="3">
        <f t="shared" si="14"/>
        <v>4.6944963032040403E-3</v>
      </c>
      <c r="BA26" s="83">
        <f t="shared" si="15"/>
        <v>1.0294065340788709</v>
      </c>
      <c r="BB26" s="2">
        <f t="shared" si="16"/>
        <v>4.5167074259592158E-3</v>
      </c>
      <c r="BC26" s="3">
        <f t="shared" si="17"/>
        <v>2.0232999999999999</v>
      </c>
      <c r="BD26" s="3">
        <f t="shared" si="18"/>
        <v>2.5440580821917807E-5</v>
      </c>
      <c r="BE26" s="3">
        <f t="shared" si="19"/>
        <v>3.7594564405166821E-2</v>
      </c>
      <c r="BF26" s="3">
        <f t="shared" si="20"/>
        <v>1.1904564937742106E-3</v>
      </c>
      <c r="BG26" s="3">
        <f t="shared" si="21"/>
        <v>1.1547404391409779E-3</v>
      </c>
      <c r="BH26" s="3">
        <f t="shared" si="22"/>
        <v>1.286163370740833E-5</v>
      </c>
      <c r="BI26" s="121">
        <f t="shared" si="23"/>
        <v>2.8202918741886875E-3</v>
      </c>
    </row>
    <row r="27" spans="1:61" x14ac:dyDescent="0.25">
      <c r="A27" s="2">
        <v>34007</v>
      </c>
      <c r="B27" s="3" t="s">
        <v>130</v>
      </c>
      <c r="C27" s="3" t="s">
        <v>126</v>
      </c>
      <c r="D27" s="3">
        <v>2280002202</v>
      </c>
      <c r="E27" s="3" t="s">
        <v>71</v>
      </c>
      <c r="F27" s="367" t="s">
        <v>72</v>
      </c>
      <c r="G27" s="367" t="s">
        <v>73</v>
      </c>
      <c r="H27" s="367" t="s">
        <v>74</v>
      </c>
      <c r="I27" s="367" t="s">
        <v>80</v>
      </c>
      <c r="J27" s="3" t="s">
        <v>78</v>
      </c>
      <c r="K27" s="3" t="s">
        <v>77</v>
      </c>
      <c r="L27" s="3" t="s">
        <v>127</v>
      </c>
      <c r="M27" s="83" t="s">
        <v>128</v>
      </c>
      <c r="N27" s="85">
        <v>7.220237</v>
      </c>
      <c r="O27" s="50">
        <v>3696.8359999999998</v>
      </c>
      <c r="P27" s="50">
        <v>2.3454860000000001E-2</v>
      </c>
      <c r="Q27" s="50">
        <v>46.288130000000002</v>
      </c>
      <c r="R27" s="50">
        <v>1.2588550000000001</v>
      </c>
      <c r="S27" s="50">
        <v>1.2186399999999999</v>
      </c>
      <c r="T27" s="50">
        <v>0.39042339999999998</v>
      </c>
      <c r="U27" s="81">
        <v>1.4098869999999999</v>
      </c>
      <c r="V27" s="129">
        <v>1.0272437289999996</v>
      </c>
      <c r="W27" s="130">
        <v>1.0272437289999996</v>
      </c>
      <c r="X27" s="130">
        <v>1.0272437289999996</v>
      </c>
      <c r="Y27" s="130">
        <v>1.0272437289999996</v>
      </c>
      <c r="Z27" s="130">
        <v>1.0272437289999996</v>
      </c>
      <c r="AA27" s="130">
        <v>1.0272437289999996</v>
      </c>
      <c r="AB27" s="130">
        <v>1.0272437289999996</v>
      </c>
      <c r="AC27" s="311">
        <v>1.0272437289999996</v>
      </c>
      <c r="AD27" s="85">
        <f t="shared" si="0"/>
        <v>2.0320392274366494E-2</v>
      </c>
      <c r="AE27" s="50">
        <f t="shared" si="1"/>
        <v>10.404250953812172</v>
      </c>
      <c r="AF27" s="50">
        <f t="shared" si="2"/>
        <v>6.6010569450884748E-5</v>
      </c>
      <c r="AG27" s="50">
        <f t="shared" si="3"/>
        <v>0.13027175690311441</v>
      </c>
      <c r="AH27" s="50">
        <f t="shared" si="4"/>
        <v>3.5428791903295738E-3</v>
      </c>
      <c r="AI27" s="50">
        <f t="shared" si="5"/>
        <v>3.4296994463248204E-3</v>
      </c>
      <c r="AJ27" s="50">
        <f t="shared" si="6"/>
        <v>1.0987944912461876E-3</v>
      </c>
      <c r="AK27" s="310">
        <f t="shared" si="7"/>
        <v>3.9679385735578694E-3</v>
      </c>
      <c r="AL27" s="129">
        <f>'epa growth factor suumary'!$B$3</f>
        <v>0.99441820528920177</v>
      </c>
      <c r="AM27" s="130">
        <v>1</v>
      </c>
      <c r="AN27" s="130">
        <f>'epa growth factor suumary'!$B$4</f>
        <v>1</v>
      </c>
      <c r="AO27" s="130">
        <f>'epa growth factor suumary'!$B$5</f>
        <v>0.86894289552850745</v>
      </c>
      <c r="AP27" s="130">
        <f>'epa growth factor suumary'!$B$6</f>
        <v>0.8736042875292418</v>
      </c>
      <c r="AQ27" s="130">
        <f>'epa growth factor suumary'!$B$7</f>
        <v>0.87360428761116571</v>
      </c>
      <c r="AR27" s="130">
        <f>'epa growth factor suumary'!$B$8</f>
        <v>0.69135024412716917</v>
      </c>
      <c r="AS27" s="131">
        <f>'epa growth factor suumary'!$B$9</f>
        <v>0.85863874349508207</v>
      </c>
      <c r="AT27" s="2">
        <f t="shared" si="8"/>
        <v>7.1799351193026908</v>
      </c>
      <c r="AU27" s="3">
        <f t="shared" si="9"/>
        <v>3696.8359999999998</v>
      </c>
      <c r="AV27" s="3">
        <f t="shared" si="10"/>
        <v>2.3454860000000001E-2</v>
      </c>
      <c r="AW27" s="3">
        <f t="shared" si="11"/>
        <v>40.221741710799975</v>
      </c>
      <c r="AX27" s="3">
        <f t="shared" si="12"/>
        <v>1.0997411253776237</v>
      </c>
      <c r="AY27" s="3">
        <f t="shared" si="13"/>
        <v>1.064609129054471</v>
      </c>
      <c r="AZ27" s="3">
        <f t="shared" si="14"/>
        <v>0.2699193129029594</v>
      </c>
      <c r="BA27" s="83">
        <f t="shared" si="15"/>
        <v>1.2105836021500507</v>
      </c>
      <c r="BB27" s="2">
        <f t="shared" si="16"/>
        <v>1.9671055121377234E-2</v>
      </c>
      <c r="BC27" s="3">
        <f t="shared" si="17"/>
        <v>10.128317808219178</v>
      </c>
      <c r="BD27" s="3">
        <f t="shared" si="18"/>
        <v>6.4259890410958909E-5</v>
      </c>
      <c r="BE27" s="3">
        <f t="shared" si="19"/>
        <v>0.11019655263232869</v>
      </c>
      <c r="BF27" s="3">
        <f t="shared" si="20"/>
        <v>3.0129893845962292E-3</v>
      </c>
      <c r="BG27" s="3">
        <f t="shared" si="21"/>
        <v>2.9167373398752629E-3</v>
      </c>
      <c r="BH27" s="3">
        <f t="shared" si="22"/>
        <v>7.3950496685742299E-4</v>
      </c>
      <c r="BI27" s="121">
        <f t="shared" si="23"/>
        <v>3.3166674031508236E-3</v>
      </c>
    </row>
    <row r="28" spans="1:61" x14ac:dyDescent="0.25">
      <c r="A28" s="2">
        <v>34007</v>
      </c>
      <c r="B28" s="3" t="s">
        <v>130</v>
      </c>
      <c r="C28" s="3" t="s">
        <v>126</v>
      </c>
      <c r="D28" s="3">
        <v>2280002203</v>
      </c>
      <c r="E28" s="3" t="s">
        <v>71</v>
      </c>
      <c r="F28" s="367" t="s">
        <v>72</v>
      </c>
      <c r="G28" s="367" t="s">
        <v>73</v>
      </c>
      <c r="H28" s="367" t="s">
        <v>74</v>
      </c>
      <c r="I28" s="367" t="s">
        <v>80</v>
      </c>
      <c r="J28" s="3" t="s">
        <v>76</v>
      </c>
      <c r="K28" s="3" t="s">
        <v>79</v>
      </c>
      <c r="L28" s="3" t="s">
        <v>127</v>
      </c>
      <c r="M28" s="83" t="s">
        <v>128</v>
      </c>
      <c r="N28" s="85">
        <v>7.088228</v>
      </c>
      <c r="O28" s="50">
        <v>1130.269</v>
      </c>
      <c r="P28" s="50">
        <v>1.265936E-2</v>
      </c>
      <c r="Q28" s="50">
        <v>40.74098</v>
      </c>
      <c r="R28" s="50">
        <v>0.71493519999999999</v>
      </c>
      <c r="S28" s="50">
        <v>0.65774010000000005</v>
      </c>
      <c r="T28" s="50">
        <v>0.69526140000000003</v>
      </c>
      <c r="U28" s="81">
        <v>6.7948300000000001</v>
      </c>
      <c r="V28" s="132">
        <v>1.1409473848846585</v>
      </c>
      <c r="W28" s="133">
        <v>1.1401815455514226</v>
      </c>
      <c r="X28" s="134">
        <v>1.1401815455514226</v>
      </c>
      <c r="Y28" s="130">
        <v>1.1259021125614417</v>
      </c>
      <c r="Z28" s="130">
        <v>1.1403232612400285</v>
      </c>
      <c r="AA28" s="130">
        <v>1.1388988893643905</v>
      </c>
      <c r="AB28" s="130">
        <v>1.1411661249999994</v>
      </c>
      <c r="AC28" s="311">
        <v>1.1411294961686735</v>
      </c>
      <c r="AD28" s="85">
        <f t="shared" si="0"/>
        <v>2.2156973150866337E-2</v>
      </c>
      <c r="AE28" s="50">
        <f t="shared" si="1"/>
        <v>3.5307174118050981</v>
      </c>
      <c r="AF28" s="50">
        <f t="shared" si="2"/>
        <v>3.9545119590388646E-5</v>
      </c>
      <c r="AG28" s="50">
        <f t="shared" si="3"/>
        <v>0.12567220671184504</v>
      </c>
      <c r="AH28" s="50">
        <f t="shared" si="4"/>
        <v>2.2335814762720328E-3</v>
      </c>
      <c r="AI28" s="50">
        <f t="shared" si="5"/>
        <v>2.0523273133710228E-3</v>
      </c>
      <c r="AJ28" s="50">
        <f t="shared" si="6"/>
        <v>2.1737226238358206E-3</v>
      </c>
      <c r="AK28" s="310">
        <f t="shared" si="7"/>
        <v>2.1243235436854212E-2</v>
      </c>
      <c r="AL28" s="132">
        <f>'epa growth factor suumary'!$B$10</f>
        <v>1.1142282901423042</v>
      </c>
      <c r="AM28" s="133">
        <f>'epa growth factor suumary'!$B$11</f>
        <v>1.1142282561841881</v>
      </c>
      <c r="AN28" s="134">
        <f>AM28</f>
        <v>1.1142282561841881</v>
      </c>
      <c r="AO28" s="130">
        <f>'epa growth factor suumary'!$B$12</f>
        <v>0.97382781870213742</v>
      </c>
      <c r="AP28" s="130">
        <f>'epa growth factor suumary'!$B$13</f>
        <v>1.1142282902172564</v>
      </c>
      <c r="AQ28" s="130">
        <f>'epa growth factor suumary'!$B$14</f>
        <v>1.1142282966527544</v>
      </c>
      <c r="AR28" s="130">
        <f>'epa growth factor suumary'!$B$15</f>
        <v>1.1142282902500085</v>
      </c>
      <c r="AS28" s="131">
        <f>'epa growth factor suumary'!$B$16</f>
        <v>1.1142282901464029</v>
      </c>
      <c r="AT28" s="2">
        <f t="shared" si="8"/>
        <v>7.8979041645788044</v>
      </c>
      <c r="AU28" s="3">
        <f t="shared" si="9"/>
        <v>1259.3776568890462</v>
      </c>
      <c r="AV28" s="3">
        <f t="shared" si="10"/>
        <v>1.4105416617207864E-2</v>
      </c>
      <c r="AW28" s="3">
        <f t="shared" si="11"/>
        <v>39.674699685187406</v>
      </c>
      <c r="AX28" s="3">
        <f t="shared" si="12"/>
        <v>0.7966010255121323</v>
      </c>
      <c r="AY28" s="3">
        <f t="shared" si="13"/>
        <v>0.73287263126321234</v>
      </c>
      <c r="AZ28" s="3">
        <f t="shared" si="14"/>
        <v>0.77467992099882732</v>
      </c>
      <c r="BA28" s="83">
        <f t="shared" si="15"/>
        <v>7.5709918127354827</v>
      </c>
      <c r="BB28" s="2">
        <f t="shared" si="16"/>
        <v>2.1638093601585764E-2</v>
      </c>
      <c r="BC28" s="3">
        <f t="shared" si="17"/>
        <v>3.4503497449014966</v>
      </c>
      <c r="BD28" s="3">
        <f t="shared" si="18"/>
        <v>3.8644977033446204E-5</v>
      </c>
      <c r="BE28" s="3">
        <f t="shared" si="19"/>
        <v>0.10869780735667782</v>
      </c>
      <c r="BF28" s="3">
        <f t="shared" si="20"/>
        <v>2.182468563046938E-3</v>
      </c>
      <c r="BG28" s="3">
        <f t="shared" si="21"/>
        <v>2.0078702226389378E-3</v>
      </c>
      <c r="BH28" s="3">
        <f t="shared" si="22"/>
        <v>2.1224107424625406E-3</v>
      </c>
      <c r="BI28" s="121">
        <f t="shared" si="23"/>
        <v>2.0742443322562965E-2</v>
      </c>
    </row>
    <row r="29" spans="1:61" x14ac:dyDescent="0.25">
      <c r="A29" s="2">
        <v>34007</v>
      </c>
      <c r="B29" s="3" t="s">
        <v>130</v>
      </c>
      <c r="C29" s="3" t="s">
        <v>126</v>
      </c>
      <c r="D29" s="3">
        <v>2280002204</v>
      </c>
      <c r="E29" s="3" t="s">
        <v>71</v>
      </c>
      <c r="F29" s="367" t="s">
        <v>72</v>
      </c>
      <c r="G29" s="367" t="s">
        <v>73</v>
      </c>
      <c r="H29" s="367" t="s">
        <v>74</v>
      </c>
      <c r="I29" s="367" t="s">
        <v>80</v>
      </c>
      <c r="J29" s="3" t="s">
        <v>78</v>
      </c>
      <c r="K29" s="3" t="s">
        <v>79</v>
      </c>
      <c r="L29" s="3" t="s">
        <v>127</v>
      </c>
      <c r="M29" s="83" t="s">
        <v>128</v>
      </c>
      <c r="N29" s="85">
        <v>14.42205</v>
      </c>
      <c r="O29" s="50">
        <v>12367.79</v>
      </c>
      <c r="P29" s="50">
        <v>5.5311579999999999E-2</v>
      </c>
      <c r="Q29" s="50">
        <v>136.43790000000001</v>
      </c>
      <c r="R29" s="50">
        <v>3.1237149999999998</v>
      </c>
      <c r="S29" s="50">
        <v>2.8738139999999999</v>
      </c>
      <c r="T29" s="50">
        <v>7.5420410000000002</v>
      </c>
      <c r="U29" s="81">
        <v>5.6339519999999998</v>
      </c>
      <c r="V29" s="132">
        <v>1.1409473848846585</v>
      </c>
      <c r="W29" s="133">
        <v>1.1401815455514226</v>
      </c>
      <c r="X29" s="134">
        <v>1.1401815455514226</v>
      </c>
      <c r="Y29" s="130">
        <v>1.1259021125614417</v>
      </c>
      <c r="Z29" s="130">
        <v>1.1403232612400285</v>
      </c>
      <c r="AA29" s="130">
        <v>1.1388988893643905</v>
      </c>
      <c r="AB29" s="130">
        <v>1.1411661249999994</v>
      </c>
      <c r="AC29" s="311">
        <v>1.1411294961686735</v>
      </c>
      <c r="AD29" s="85">
        <f t="shared" si="0"/>
        <v>4.5081644471714491E-2</v>
      </c>
      <c r="AE29" s="50">
        <f t="shared" si="1"/>
        <v>38.634317581521728</v>
      </c>
      <c r="AF29" s="50">
        <f t="shared" si="2"/>
        <v>1.7278148704463327E-4</v>
      </c>
      <c r="AG29" s="50">
        <f t="shared" si="3"/>
        <v>0.4208649858724568</v>
      </c>
      <c r="AH29" s="50">
        <f t="shared" si="4"/>
        <v>9.7590270574914942E-3</v>
      </c>
      <c r="AI29" s="50">
        <f t="shared" si="5"/>
        <v>8.9670782817529767E-3</v>
      </c>
      <c r="AJ29" s="50">
        <f t="shared" si="6"/>
        <v>2.3580059459071562E-2</v>
      </c>
      <c r="AK29" s="310">
        <f t="shared" si="7"/>
        <v>1.7613887143009561E-2</v>
      </c>
      <c r="AL29" s="132">
        <f>'epa growth factor suumary'!$B$10</f>
        <v>1.1142282901423042</v>
      </c>
      <c r="AM29" s="133">
        <f>'epa growth factor suumary'!$B$11</f>
        <v>1.1142282561841881</v>
      </c>
      <c r="AN29" s="134">
        <f>AM29</f>
        <v>1.1142282561841881</v>
      </c>
      <c r="AO29" s="130">
        <f>'epa growth factor suumary'!$B$12</f>
        <v>0.97382781870213742</v>
      </c>
      <c r="AP29" s="130">
        <f>'epa growth factor suumary'!$B$13</f>
        <v>1.1142282902172564</v>
      </c>
      <c r="AQ29" s="130">
        <f>'epa growth factor suumary'!$B$14</f>
        <v>1.1142282966527544</v>
      </c>
      <c r="AR29" s="130">
        <f>'epa growth factor suumary'!$B$15</f>
        <v>1.1142282902500085</v>
      </c>
      <c r="AS29" s="131">
        <f>'epa growth factor suumary'!$B$16</f>
        <v>1.1142282901464029</v>
      </c>
      <c r="AT29" s="2">
        <f t="shared" si="8"/>
        <v>16.069456111846819</v>
      </c>
      <c r="AU29" s="3">
        <f t="shared" si="9"/>
        <v>13780.54108455224</v>
      </c>
      <c r="AV29" s="3">
        <f t="shared" si="10"/>
        <v>6.162972533019221E-2</v>
      </c>
      <c r="AW29" s="3">
        <f t="shared" si="11"/>
        <v>132.86702254530036</v>
      </c>
      <c r="AX29" s="3">
        <f t="shared" si="12"/>
        <v>3.4805316235759971</v>
      </c>
      <c r="AY29" s="3">
        <f t="shared" si="13"/>
        <v>3.2020848781168385</v>
      </c>
      <c r="AZ29" s="3">
        <f t="shared" si="14"/>
        <v>8.4035554484254646</v>
      </c>
      <c r="BA29" s="83">
        <f t="shared" si="15"/>
        <v>6.2775087037269071</v>
      </c>
      <c r="BB29" s="2">
        <f t="shared" si="16"/>
        <v>4.4025907155744712E-2</v>
      </c>
      <c r="BC29" s="3">
        <f t="shared" si="17"/>
        <v>37.75490708096504</v>
      </c>
      <c r="BD29" s="3">
        <f t="shared" si="18"/>
        <v>1.6884856254847182E-4</v>
      </c>
      <c r="BE29" s="3">
        <f t="shared" si="19"/>
        <v>0.36401923985013795</v>
      </c>
      <c r="BF29" s="3">
        <f t="shared" si="20"/>
        <v>9.5357030782904032E-3</v>
      </c>
      <c r="BG29" s="3">
        <f t="shared" si="21"/>
        <v>8.7728352825118868E-3</v>
      </c>
      <c r="BH29" s="3">
        <f t="shared" si="22"/>
        <v>2.3023439584727301E-2</v>
      </c>
      <c r="BI29" s="121">
        <f t="shared" si="23"/>
        <v>1.7198653982813443E-2</v>
      </c>
    </row>
    <row r="30" spans="1:61" x14ac:dyDescent="0.25">
      <c r="A30" s="2">
        <v>34009</v>
      </c>
      <c r="B30" s="3" t="s">
        <v>131</v>
      </c>
      <c r="C30" s="3" t="s">
        <v>126</v>
      </c>
      <c r="D30" s="3">
        <v>2280002101</v>
      </c>
      <c r="E30" s="79" t="s">
        <v>71</v>
      </c>
      <c r="F30" s="368" t="s">
        <v>72</v>
      </c>
      <c r="G30" s="368" t="s">
        <v>73</v>
      </c>
      <c r="H30" s="368" t="s">
        <v>74</v>
      </c>
      <c r="I30" s="368" t="s">
        <v>75</v>
      </c>
      <c r="J30" s="79" t="s">
        <v>76</v>
      </c>
      <c r="K30" s="3" t="s">
        <v>77</v>
      </c>
      <c r="L30" s="3" t="s">
        <v>127</v>
      </c>
      <c r="M30" s="83" t="s">
        <v>128</v>
      </c>
      <c r="N30" s="85">
        <v>0.12676817000000001</v>
      </c>
      <c r="O30" s="50">
        <v>53.410266999999997</v>
      </c>
      <c r="P30" s="50">
        <v>1.8930061299999999E-3</v>
      </c>
      <c r="Q30" s="50">
        <v>2.6652865800000001</v>
      </c>
      <c r="R30" s="50">
        <v>0.10138875</v>
      </c>
      <c r="S30" s="50">
        <v>9.8354570000000002E-2</v>
      </c>
      <c r="T30" s="50">
        <v>4.9651000000000003E-4</v>
      </c>
      <c r="U30" s="81">
        <v>0.32005203999999998</v>
      </c>
      <c r="V30" s="129">
        <v>1.0272437289999996</v>
      </c>
      <c r="W30" s="130">
        <v>1.0272437289999996</v>
      </c>
      <c r="X30" s="130">
        <v>1.0272437289999996</v>
      </c>
      <c r="Y30" s="130">
        <v>1.0272437289999996</v>
      </c>
      <c r="Z30" s="130">
        <v>1.0272437289999996</v>
      </c>
      <c r="AA30" s="130">
        <v>1.0272437289999996</v>
      </c>
      <c r="AB30" s="130">
        <v>1.0272437289999996</v>
      </c>
      <c r="AC30" s="311">
        <v>1.0272437289999996</v>
      </c>
      <c r="AD30" s="85">
        <f t="shared" si="0"/>
        <v>3.5677207580631749E-4</v>
      </c>
      <c r="AE30" s="50">
        <f t="shared" si="1"/>
        <v>0.15031605983552226</v>
      </c>
      <c r="AF30" s="50">
        <f t="shared" si="2"/>
        <v>5.3276128109618027E-6</v>
      </c>
      <c r="AG30" s="50">
        <f t="shared" si="3"/>
        <v>7.501092946007825E-3</v>
      </c>
      <c r="AH30" s="50">
        <f t="shared" si="4"/>
        <v>2.8534508939355809E-4</v>
      </c>
      <c r="AI30" s="50">
        <f t="shared" si="5"/>
        <v>2.7680579520819587E-4</v>
      </c>
      <c r="AJ30" s="50">
        <f t="shared" si="6"/>
        <v>1.3973610517418899E-6</v>
      </c>
      <c r="AK30" s="310">
        <f t="shared" si="7"/>
        <v>9.0074370148947129E-4</v>
      </c>
      <c r="AL30" s="129">
        <f>'epa growth factor suumary'!$B$3</f>
        <v>0.99441820528920177</v>
      </c>
      <c r="AM30" s="130">
        <v>1</v>
      </c>
      <c r="AN30" s="130">
        <f>'epa growth factor suumary'!$B$4</f>
        <v>1</v>
      </c>
      <c r="AO30" s="130">
        <f>'epa growth factor suumary'!$B$5</f>
        <v>0.86894289552850745</v>
      </c>
      <c r="AP30" s="130">
        <f>'epa growth factor suumary'!$B$6</f>
        <v>0.8736042875292418</v>
      </c>
      <c r="AQ30" s="130">
        <f>'epa growth factor suumary'!$B$7</f>
        <v>0.87360428761116571</v>
      </c>
      <c r="AR30" s="130">
        <f>'epa growth factor suumary'!$B$8</f>
        <v>0.69135024412716917</v>
      </c>
      <c r="AS30" s="131">
        <f>'epa growth factor suumary'!$B$9</f>
        <v>0.85863874349508207</v>
      </c>
      <c r="AT30" s="2">
        <f t="shared" si="8"/>
        <v>0.12606057609919644</v>
      </c>
      <c r="AU30" s="3">
        <f t="shared" si="9"/>
        <v>53.410266999999997</v>
      </c>
      <c r="AV30" s="3">
        <f t="shared" si="10"/>
        <v>1.8930061299999999E-3</v>
      </c>
      <c r="AW30" s="3">
        <f t="shared" si="11"/>
        <v>2.3159818382384731</v>
      </c>
      <c r="AX30" s="3">
        <f t="shared" si="12"/>
        <v>8.8573646707230419E-2</v>
      </c>
      <c r="AY30" s="3">
        <f t="shared" si="13"/>
        <v>8.5922974058152538E-2</v>
      </c>
      <c r="AZ30" s="3">
        <f t="shared" si="14"/>
        <v>3.4326230971158076E-4</v>
      </c>
      <c r="BA30" s="83">
        <f t="shared" si="15"/>
        <v>0.27480908147863775</v>
      </c>
      <c r="BB30" s="2">
        <f t="shared" si="16"/>
        <v>3.4537144136766146E-4</v>
      </c>
      <c r="BC30" s="3">
        <f t="shared" si="17"/>
        <v>0.14632949863013697</v>
      </c>
      <c r="BD30" s="3">
        <f t="shared" si="18"/>
        <v>5.1863181643835611E-6</v>
      </c>
      <c r="BE30" s="3">
        <f t="shared" si="19"/>
        <v>6.3451557212012965E-3</v>
      </c>
      <c r="BF30" s="3">
        <f t="shared" si="20"/>
        <v>2.4266752522528881E-4</v>
      </c>
      <c r="BG30" s="3">
        <f t="shared" si="21"/>
        <v>2.354054083785001E-4</v>
      </c>
      <c r="BH30" s="3">
        <f t="shared" si="22"/>
        <v>9.4044468414131709E-7</v>
      </c>
      <c r="BI30" s="121">
        <f t="shared" si="23"/>
        <v>7.5290159309215822E-4</v>
      </c>
    </row>
    <row r="31" spans="1:61" x14ac:dyDescent="0.25">
      <c r="A31" s="2">
        <v>34009</v>
      </c>
      <c r="B31" s="3" t="s">
        <v>131</v>
      </c>
      <c r="C31" s="3" t="s">
        <v>126</v>
      </c>
      <c r="D31" s="3">
        <v>2280002102</v>
      </c>
      <c r="E31" s="3" t="s">
        <v>71</v>
      </c>
      <c r="F31" s="367" t="s">
        <v>72</v>
      </c>
      <c r="G31" s="367" t="s">
        <v>73</v>
      </c>
      <c r="H31" s="367" t="s">
        <v>74</v>
      </c>
      <c r="I31" s="367" t="s">
        <v>75</v>
      </c>
      <c r="J31" s="3" t="s">
        <v>78</v>
      </c>
      <c r="K31" s="3" t="s">
        <v>77</v>
      </c>
      <c r="L31" s="3" t="s">
        <v>127</v>
      </c>
      <c r="M31" s="83" t="s">
        <v>128</v>
      </c>
      <c r="N31" s="85">
        <v>46.319938999999998</v>
      </c>
      <c r="O31" s="50">
        <v>20045.054</v>
      </c>
      <c r="P31" s="50">
        <v>0.14067593</v>
      </c>
      <c r="Q31" s="50">
        <v>295.75484999999998</v>
      </c>
      <c r="R31" s="50">
        <v>7.5376099999999999</v>
      </c>
      <c r="S31" s="50">
        <v>7.309075</v>
      </c>
      <c r="T31" s="50">
        <v>0.53428449</v>
      </c>
      <c r="U31" s="81">
        <v>8.5351680000000005</v>
      </c>
      <c r="V31" s="129">
        <v>1.0272437289999996</v>
      </c>
      <c r="W31" s="130">
        <v>1.0272437289999996</v>
      </c>
      <c r="X31" s="130">
        <v>1.0272437289999996</v>
      </c>
      <c r="Y31" s="130">
        <v>1.0272437289999996</v>
      </c>
      <c r="Z31" s="130">
        <v>1.0272437289999996</v>
      </c>
      <c r="AA31" s="130">
        <v>1.0272437289999996</v>
      </c>
      <c r="AB31" s="130">
        <v>1.0272437289999996</v>
      </c>
      <c r="AC31" s="311">
        <v>1.0272437289999996</v>
      </c>
      <c r="AD31" s="85">
        <f t="shared" si="0"/>
        <v>0.13036127908332193</v>
      </c>
      <c r="AE31" s="50">
        <f t="shared" si="1"/>
        <v>56.414126079359882</v>
      </c>
      <c r="AF31" s="50">
        <f t="shared" si="2"/>
        <v>3.9591360798285733E-4</v>
      </c>
      <c r="AG31" s="50">
        <f t="shared" si="3"/>
        <v>0.83236250680502877</v>
      </c>
      <c r="AH31" s="50">
        <f t="shared" si="4"/>
        <v>2.1213596175747088E-2</v>
      </c>
      <c r="AI31" s="50">
        <f t="shared" si="5"/>
        <v>2.0570414954905952E-2</v>
      </c>
      <c r="AJ31" s="50">
        <f t="shared" si="6"/>
        <v>1.5036723064505836E-3</v>
      </c>
      <c r="AK31" s="310">
        <f t="shared" si="7"/>
        <v>2.402108987386704E-2</v>
      </c>
      <c r="AL31" s="129">
        <f>'epa growth factor suumary'!$B$3</f>
        <v>0.99441820528920177</v>
      </c>
      <c r="AM31" s="130">
        <v>1</v>
      </c>
      <c r="AN31" s="130">
        <f>'epa growth factor suumary'!$B$4</f>
        <v>1</v>
      </c>
      <c r="AO31" s="130">
        <f>'epa growth factor suumary'!$B$5</f>
        <v>0.86894289552850745</v>
      </c>
      <c r="AP31" s="130">
        <f>'epa growth factor suumary'!$B$6</f>
        <v>0.8736042875292418</v>
      </c>
      <c r="AQ31" s="130">
        <f>'epa growth factor suumary'!$B$7</f>
        <v>0.87360428761116571</v>
      </c>
      <c r="AR31" s="130">
        <f>'epa growth factor suumary'!$B$8</f>
        <v>0.69135024412716917</v>
      </c>
      <c r="AS31" s="131">
        <f>'epa growth factor suumary'!$B$9</f>
        <v>0.85863874349508207</v>
      </c>
      <c r="AT31" s="2">
        <f t="shared" si="8"/>
        <v>46.061390609485301</v>
      </c>
      <c r="AU31" s="3">
        <f t="shared" si="9"/>
        <v>20045.054</v>
      </c>
      <c r="AV31" s="3">
        <f t="shared" si="10"/>
        <v>0.14067593</v>
      </c>
      <c r="AW31" s="3">
        <f t="shared" si="11"/>
        <v>256.99407572559937</v>
      </c>
      <c r="AX31" s="3">
        <f t="shared" si="12"/>
        <v>6.5848884137232879</v>
      </c>
      <c r="AY31" s="3">
        <f t="shared" si="13"/>
        <v>6.3852392584715814</v>
      </c>
      <c r="AZ31" s="3">
        <f t="shared" si="14"/>
        <v>0.36937771259486007</v>
      </c>
      <c r="BA31" s="83">
        <f t="shared" si="15"/>
        <v>7.3286259270394334</v>
      </c>
      <c r="BB31" s="2">
        <f t="shared" si="16"/>
        <v>0.12619559071091863</v>
      </c>
      <c r="BC31" s="3">
        <f t="shared" si="17"/>
        <v>54.917956164383561</v>
      </c>
      <c r="BD31" s="3">
        <f t="shared" si="18"/>
        <v>3.854135068493151E-4</v>
      </c>
      <c r="BE31" s="3">
        <f t="shared" si="19"/>
        <v>0.7040933581523271</v>
      </c>
      <c r="BF31" s="3">
        <f t="shared" si="20"/>
        <v>1.8040790174584351E-2</v>
      </c>
      <c r="BG31" s="3">
        <f t="shared" si="21"/>
        <v>1.7493806187593372E-2</v>
      </c>
      <c r="BH31" s="3">
        <f t="shared" si="22"/>
        <v>1.011993733136603E-3</v>
      </c>
      <c r="BI31" s="121">
        <f t="shared" si="23"/>
        <v>2.0078427197368312E-2</v>
      </c>
    </row>
    <row r="32" spans="1:61" x14ac:dyDescent="0.25">
      <c r="A32" s="2">
        <v>34009</v>
      </c>
      <c r="B32" s="3" t="s">
        <v>131</v>
      </c>
      <c r="C32" s="3" t="s">
        <v>126</v>
      </c>
      <c r="D32" s="3">
        <v>2280002104</v>
      </c>
      <c r="E32" s="3" t="s">
        <v>71</v>
      </c>
      <c r="F32" s="367" t="s">
        <v>72</v>
      </c>
      <c r="G32" s="367" t="s">
        <v>73</v>
      </c>
      <c r="H32" s="367" t="s">
        <v>74</v>
      </c>
      <c r="I32" s="367" t="s">
        <v>75</v>
      </c>
      <c r="J32" s="3" t="s">
        <v>78</v>
      </c>
      <c r="K32" s="3" t="s">
        <v>79</v>
      </c>
      <c r="L32" s="3" t="s">
        <v>127</v>
      </c>
      <c r="M32" s="83" t="s">
        <v>128</v>
      </c>
      <c r="N32" s="85">
        <v>3.5324929999999997E-2</v>
      </c>
      <c r="O32" s="50">
        <v>22.341750000000001</v>
      </c>
      <c r="P32" s="50">
        <v>1.0727480000000001E-4</v>
      </c>
      <c r="Q32" s="50">
        <v>0.35004160000000001</v>
      </c>
      <c r="R32" s="50">
        <v>6.0581799999999998E-3</v>
      </c>
      <c r="S32" s="50">
        <v>5.5736600000000002E-3</v>
      </c>
      <c r="T32" s="50">
        <v>1.3623690000000001E-2</v>
      </c>
      <c r="U32" s="81">
        <v>1.352706E-2</v>
      </c>
      <c r="V32" s="132">
        <v>1.1409473848846585</v>
      </c>
      <c r="W32" s="133">
        <v>1.1401815455514226</v>
      </c>
      <c r="X32" s="134">
        <v>1.1401815455514226</v>
      </c>
      <c r="Y32" s="130">
        <v>1.1259021125614417</v>
      </c>
      <c r="Z32" s="130">
        <v>1.1403232612400285</v>
      </c>
      <c r="AA32" s="130">
        <v>1.1388988893643905</v>
      </c>
      <c r="AB32" s="130">
        <v>1.1411661249999994</v>
      </c>
      <c r="AC32" s="311">
        <v>1.1411294961686735</v>
      </c>
      <c r="AD32" s="85">
        <f t="shared" si="0"/>
        <v>1.1042160686228389E-4</v>
      </c>
      <c r="AE32" s="50">
        <f t="shared" si="1"/>
        <v>6.9790824781708213E-2</v>
      </c>
      <c r="AF32" s="50">
        <f t="shared" si="2"/>
        <v>3.3510341715813632E-7</v>
      </c>
      <c r="AG32" s="50">
        <f t="shared" si="3"/>
        <v>1.0797604847243485E-3</v>
      </c>
      <c r="AH32" s="50">
        <f t="shared" si="4"/>
        <v>1.892680431446333E-5</v>
      </c>
      <c r="AI32" s="50">
        <f t="shared" si="5"/>
        <v>1.7391329270396518E-5</v>
      </c>
      <c r="AJ32" s="50">
        <f t="shared" si="6"/>
        <v>4.2594228836989708E-5</v>
      </c>
      <c r="AK32" s="310">
        <f t="shared" si="7"/>
        <v>4.2290759349160045E-5</v>
      </c>
      <c r="AL32" s="132">
        <f>'epa growth factor suumary'!$B$10</f>
        <v>1.1142282901423042</v>
      </c>
      <c r="AM32" s="133">
        <f>'epa growth factor suumary'!$B$11</f>
        <v>1.1142282561841881</v>
      </c>
      <c r="AN32" s="134">
        <f>AM32</f>
        <v>1.1142282561841881</v>
      </c>
      <c r="AO32" s="130">
        <f>'epa growth factor suumary'!$B$12</f>
        <v>0.97382781870213742</v>
      </c>
      <c r="AP32" s="130">
        <f>'epa growth factor suumary'!$B$13</f>
        <v>1.1142282902172564</v>
      </c>
      <c r="AQ32" s="130">
        <f>'epa growth factor suumary'!$B$14</f>
        <v>1.1142282966527544</v>
      </c>
      <c r="AR32" s="130">
        <f>'epa growth factor suumary'!$B$15</f>
        <v>1.1142282902500085</v>
      </c>
      <c r="AS32" s="131">
        <f>'epa growth factor suumary'!$B$16</f>
        <v>1.1142282901464029</v>
      </c>
      <c r="AT32" s="2">
        <f t="shared" si="8"/>
        <v>3.9360036353296581E-2</v>
      </c>
      <c r="AU32" s="3">
        <f t="shared" si="9"/>
        <v>24.893809142603086</v>
      </c>
      <c r="AV32" s="3">
        <f t="shared" si="10"/>
        <v>1.1952861333650754E-4</v>
      </c>
      <c r="AW32" s="3">
        <f t="shared" si="11"/>
        <v>0.34088024778300613</v>
      </c>
      <c r="AX32" s="3">
        <f t="shared" si="12"/>
        <v>6.7501955432283786E-3</v>
      </c>
      <c r="AY32" s="3">
        <f t="shared" si="13"/>
        <v>6.2103296879215909E-3</v>
      </c>
      <c r="AZ32" s="3">
        <f t="shared" si="14"/>
        <v>1.5179900815596139E-2</v>
      </c>
      <c r="BA32" s="83">
        <f t="shared" si="15"/>
        <v>1.5072232934507801E-2</v>
      </c>
      <c r="BB32" s="2">
        <f t="shared" si="16"/>
        <v>1.0783571603642899E-4</v>
      </c>
      <c r="BC32" s="3">
        <f t="shared" si="17"/>
        <v>6.8202216829049547E-2</v>
      </c>
      <c r="BD32" s="3">
        <f t="shared" si="18"/>
        <v>3.2747565297673298E-7</v>
      </c>
      <c r="BE32" s="3">
        <f t="shared" si="19"/>
        <v>9.3391848707672915E-4</v>
      </c>
      <c r="BF32" s="3">
        <f t="shared" si="20"/>
        <v>1.8493686419803776E-5</v>
      </c>
      <c r="BG32" s="3">
        <f t="shared" si="21"/>
        <v>1.7014601884716688E-5</v>
      </c>
      <c r="BH32" s="3">
        <f t="shared" si="22"/>
        <v>4.1588769357797639E-5</v>
      </c>
      <c r="BI32" s="121">
        <f t="shared" si="23"/>
        <v>4.1293788861665206E-5</v>
      </c>
    </row>
    <row r="33" spans="1:61" x14ac:dyDescent="0.25">
      <c r="A33" s="2">
        <v>34009</v>
      </c>
      <c r="B33" s="3" t="s">
        <v>131</v>
      </c>
      <c r="C33" s="3" t="s">
        <v>126</v>
      </c>
      <c r="D33" s="3">
        <v>2280002201</v>
      </c>
      <c r="E33" s="3" t="s">
        <v>71</v>
      </c>
      <c r="F33" s="367" t="s">
        <v>72</v>
      </c>
      <c r="G33" s="367" t="s">
        <v>73</v>
      </c>
      <c r="H33" s="367" t="s">
        <v>74</v>
      </c>
      <c r="I33" s="367" t="s">
        <v>80</v>
      </c>
      <c r="J33" s="3" t="s">
        <v>76</v>
      </c>
      <c r="K33" s="3" t="s">
        <v>77</v>
      </c>
      <c r="L33" s="3" t="s">
        <v>127</v>
      </c>
      <c r="M33" s="83" t="s">
        <v>128</v>
      </c>
      <c r="N33" s="85">
        <v>16.272480000000002</v>
      </c>
      <c r="O33" s="50">
        <v>6910.6260000000002</v>
      </c>
      <c r="P33" s="50">
        <v>6.6511000000000001E-2</v>
      </c>
      <c r="Q33" s="50">
        <v>125.36239999999999</v>
      </c>
      <c r="R33" s="50">
        <v>3.5625770000000001</v>
      </c>
      <c r="S33" s="50">
        <v>3.4557000000000002</v>
      </c>
      <c r="T33" s="50">
        <v>6.3529329999999995E-2</v>
      </c>
      <c r="U33" s="81">
        <v>6.4858320000000003</v>
      </c>
      <c r="V33" s="129">
        <v>1.0272437289999996</v>
      </c>
      <c r="W33" s="130">
        <v>1.0272437289999996</v>
      </c>
      <c r="X33" s="130">
        <v>1.0272437289999996</v>
      </c>
      <c r="Y33" s="130">
        <v>1.0272437289999996</v>
      </c>
      <c r="Z33" s="130">
        <v>1.0272437289999996</v>
      </c>
      <c r="AA33" s="130">
        <v>1.0272437289999996</v>
      </c>
      <c r="AB33" s="130">
        <v>1.0272437289999996</v>
      </c>
      <c r="AC33" s="311">
        <v>1.0272437289999996</v>
      </c>
      <c r="AD33" s="85">
        <f t="shared" si="0"/>
        <v>4.5796720644597028E-2</v>
      </c>
      <c r="AE33" s="50">
        <f t="shared" si="1"/>
        <v>19.449033484833837</v>
      </c>
      <c r="AF33" s="50">
        <f t="shared" si="2"/>
        <v>1.871863223548465E-4</v>
      </c>
      <c r="AG33" s="50">
        <f t="shared" si="3"/>
        <v>0.35281572397914945</v>
      </c>
      <c r="AH33" s="50">
        <f t="shared" si="4"/>
        <v>1.0026396937889401E-2</v>
      </c>
      <c r="AI33" s="50">
        <f t="shared" si="5"/>
        <v>9.7256059022062975E-3</v>
      </c>
      <c r="AJ33" s="50">
        <f t="shared" si="6"/>
        <v>1.7879481054814122E-4</v>
      </c>
      <c r="AK33" s="310">
        <f t="shared" si="7"/>
        <v>1.8253507532458975E-2</v>
      </c>
      <c r="AL33" s="129">
        <f>'epa growth factor suumary'!$B$3</f>
        <v>0.99441820528920177</v>
      </c>
      <c r="AM33" s="130">
        <v>1</v>
      </c>
      <c r="AN33" s="130">
        <f>'epa growth factor suumary'!$B$4</f>
        <v>1</v>
      </c>
      <c r="AO33" s="130">
        <f>'epa growth factor suumary'!$B$5</f>
        <v>0.86894289552850745</v>
      </c>
      <c r="AP33" s="130">
        <f>'epa growth factor suumary'!$B$6</f>
        <v>0.8736042875292418</v>
      </c>
      <c r="AQ33" s="130">
        <f>'epa growth factor suumary'!$B$7</f>
        <v>0.87360428761116571</v>
      </c>
      <c r="AR33" s="130">
        <f>'epa growth factor suumary'!$B$8</f>
        <v>0.69135024412716917</v>
      </c>
      <c r="AS33" s="131">
        <f>'epa growth factor suumary'!$B$9</f>
        <v>0.85863874349508207</v>
      </c>
      <c r="AT33" s="2">
        <f t="shared" si="8"/>
        <v>16.181650357204433</v>
      </c>
      <c r="AU33" s="3">
        <f t="shared" si="9"/>
        <v>6910.6260000000002</v>
      </c>
      <c r="AV33" s="3">
        <f t="shared" si="10"/>
        <v>6.6511000000000001E-2</v>
      </c>
      <c r="AW33" s="3">
        <f t="shared" si="11"/>
        <v>108.93276684640296</v>
      </c>
      <c r="AX33" s="3">
        <f t="shared" si="12"/>
        <v>3.1122825418530637</v>
      </c>
      <c r="AY33" s="3">
        <f t="shared" si="13"/>
        <v>3.0189143366979057</v>
      </c>
      <c r="AZ33" s="3">
        <f t="shared" si="14"/>
        <v>4.3921017804735486E-2</v>
      </c>
      <c r="BA33" s="83">
        <f t="shared" si="15"/>
        <v>5.5689866390001956</v>
      </c>
      <c r="BB33" s="2">
        <f t="shared" si="16"/>
        <v>4.4333288649875159E-2</v>
      </c>
      <c r="BC33" s="3">
        <f t="shared" si="17"/>
        <v>18.933221917808218</v>
      </c>
      <c r="BD33" s="3">
        <f t="shared" si="18"/>
        <v>1.8222191780821917E-4</v>
      </c>
      <c r="BE33" s="3">
        <f t="shared" si="19"/>
        <v>0.29844593656548757</v>
      </c>
      <c r="BF33" s="3">
        <f t="shared" si="20"/>
        <v>8.5268014845289418E-3</v>
      </c>
      <c r="BG33" s="3">
        <f t="shared" si="21"/>
        <v>8.2709981827339876E-3</v>
      </c>
      <c r="BH33" s="3">
        <f t="shared" si="22"/>
        <v>1.203315556294123E-4</v>
      </c>
      <c r="BI33" s="121">
        <f t="shared" si="23"/>
        <v>1.5257497641096426E-2</v>
      </c>
    </row>
    <row r="34" spans="1:61" x14ac:dyDescent="0.25">
      <c r="A34" s="2">
        <v>34009</v>
      </c>
      <c r="B34" s="3" t="s">
        <v>131</v>
      </c>
      <c r="C34" s="3" t="s">
        <v>126</v>
      </c>
      <c r="D34" s="3">
        <v>2280002202</v>
      </c>
      <c r="E34" s="3" t="s">
        <v>71</v>
      </c>
      <c r="F34" s="367" t="s">
        <v>72</v>
      </c>
      <c r="G34" s="367" t="s">
        <v>73</v>
      </c>
      <c r="H34" s="367" t="s">
        <v>74</v>
      </c>
      <c r="I34" s="367" t="s">
        <v>80</v>
      </c>
      <c r="J34" s="3" t="s">
        <v>78</v>
      </c>
      <c r="K34" s="3" t="s">
        <v>77</v>
      </c>
      <c r="L34" s="3" t="s">
        <v>127</v>
      </c>
      <c r="M34" s="83" t="s">
        <v>128</v>
      </c>
      <c r="N34" s="85">
        <v>43.256689999999999</v>
      </c>
      <c r="O34" s="50">
        <v>19728.09</v>
      </c>
      <c r="P34" s="50">
        <v>0.1348589</v>
      </c>
      <c r="Q34" s="50">
        <v>277.01010000000002</v>
      </c>
      <c r="R34" s="50">
        <v>7.2305679999999999</v>
      </c>
      <c r="S34" s="50">
        <v>7.0068400000000004</v>
      </c>
      <c r="T34" s="50">
        <v>1.1719630000000001</v>
      </c>
      <c r="U34" s="81">
        <v>8.0564359999999997</v>
      </c>
      <c r="V34" s="129">
        <v>1.0272437289999996</v>
      </c>
      <c r="W34" s="130">
        <v>1.0272437289999996</v>
      </c>
      <c r="X34" s="130">
        <v>1.0272437289999996</v>
      </c>
      <c r="Y34" s="130">
        <v>1.0272437289999996</v>
      </c>
      <c r="Z34" s="130">
        <v>1.0272437289999996</v>
      </c>
      <c r="AA34" s="130">
        <v>1.0272437289999996</v>
      </c>
      <c r="AB34" s="130">
        <v>1.0272437289999996</v>
      </c>
      <c r="AC34" s="311">
        <v>1.0272437289999996</v>
      </c>
      <c r="AD34" s="85">
        <f t="shared" si="0"/>
        <v>0.12174017408163558</v>
      </c>
      <c r="AE34" s="50">
        <f t="shared" si="1"/>
        <v>55.522073253829049</v>
      </c>
      <c r="AF34" s="50">
        <f t="shared" si="2"/>
        <v>3.7954235431462481E-4</v>
      </c>
      <c r="AG34" s="50">
        <f t="shared" si="3"/>
        <v>0.77960791258811735</v>
      </c>
      <c r="AH34" s="50">
        <f t="shared" si="4"/>
        <v>2.0349467493446766E-2</v>
      </c>
      <c r="AI34" s="50">
        <f t="shared" si="5"/>
        <v>1.9719814931798241E-2</v>
      </c>
      <c r="AJ34" s="50">
        <f t="shared" si="6"/>
        <v>3.2983332667671961E-3</v>
      </c>
      <c r="AK34" s="310">
        <f t="shared" si="7"/>
        <v>2.2673762627643399E-2</v>
      </c>
      <c r="AL34" s="129">
        <f>'epa growth factor suumary'!$B$3</f>
        <v>0.99441820528920177</v>
      </c>
      <c r="AM34" s="130">
        <v>1</v>
      </c>
      <c r="AN34" s="130">
        <f>'epa growth factor suumary'!$B$4</f>
        <v>1</v>
      </c>
      <c r="AO34" s="130">
        <f>'epa growth factor suumary'!$B$5</f>
        <v>0.86894289552850745</v>
      </c>
      <c r="AP34" s="130">
        <f>'epa growth factor suumary'!$B$6</f>
        <v>0.8736042875292418</v>
      </c>
      <c r="AQ34" s="130">
        <f>'epa growth factor suumary'!$B$7</f>
        <v>0.87360428761116571</v>
      </c>
      <c r="AR34" s="130">
        <f>'epa growth factor suumary'!$B$8</f>
        <v>0.69135024412716917</v>
      </c>
      <c r="AS34" s="131">
        <f>'epa growth factor suumary'!$B$9</f>
        <v>0.85863874349508207</v>
      </c>
      <c r="AT34" s="2">
        <f t="shared" si="8"/>
        <v>43.015240036551361</v>
      </c>
      <c r="AU34" s="3">
        <f t="shared" si="9"/>
        <v>19728.09</v>
      </c>
      <c r="AV34" s="3">
        <f t="shared" si="10"/>
        <v>0.1348589</v>
      </c>
      <c r="AW34" s="3">
        <f t="shared" si="11"/>
        <v>240.70595838464143</v>
      </c>
      <c r="AX34" s="3">
        <f t="shared" si="12"/>
        <v>6.3166552060717347</v>
      </c>
      <c r="AY34" s="3">
        <f t="shared" si="13"/>
        <v>6.1212054666054208</v>
      </c>
      <c r="AZ34" s="3">
        <f t="shared" si="14"/>
        <v>0.81023690615800958</v>
      </c>
      <c r="BA34" s="83">
        <f t="shared" si="15"/>
        <v>6.9175680840885452</v>
      </c>
      <c r="BB34" s="2">
        <f t="shared" si="16"/>
        <v>0.11784997270288045</v>
      </c>
      <c r="BC34" s="3">
        <f t="shared" si="17"/>
        <v>54.049561643835617</v>
      </c>
      <c r="BD34" s="3">
        <f t="shared" si="18"/>
        <v>3.6947643835616439E-4</v>
      </c>
      <c r="BE34" s="3">
        <f t="shared" si="19"/>
        <v>0.65946837913600398</v>
      </c>
      <c r="BF34" s="3">
        <f t="shared" si="20"/>
        <v>1.7305904674169138E-2</v>
      </c>
      <c r="BG34" s="3">
        <f t="shared" si="21"/>
        <v>1.6770425935905262E-2</v>
      </c>
      <c r="BH34" s="3">
        <f t="shared" si="22"/>
        <v>2.2198271401589302E-3</v>
      </c>
      <c r="BI34" s="121">
        <f t="shared" si="23"/>
        <v>1.8952241326269988E-2</v>
      </c>
    </row>
    <row r="35" spans="1:61" x14ac:dyDescent="0.25">
      <c r="A35" s="2">
        <v>34009</v>
      </c>
      <c r="B35" s="3" t="s">
        <v>131</v>
      </c>
      <c r="C35" s="3" t="s">
        <v>126</v>
      </c>
      <c r="D35" s="3">
        <v>2280002203</v>
      </c>
      <c r="E35" s="3" t="s">
        <v>71</v>
      </c>
      <c r="F35" s="367" t="s">
        <v>72</v>
      </c>
      <c r="G35" s="367" t="s">
        <v>73</v>
      </c>
      <c r="H35" s="367" t="s">
        <v>74</v>
      </c>
      <c r="I35" s="367" t="s">
        <v>80</v>
      </c>
      <c r="J35" s="3" t="s">
        <v>76</v>
      </c>
      <c r="K35" s="3" t="s">
        <v>79</v>
      </c>
      <c r="L35" s="3" t="s">
        <v>127</v>
      </c>
      <c r="M35" s="83" t="s">
        <v>128</v>
      </c>
      <c r="N35" s="85">
        <v>1.097278</v>
      </c>
      <c r="O35" s="50">
        <v>320.06619999999998</v>
      </c>
      <c r="P35" s="50">
        <v>2.2658309999999998E-3</v>
      </c>
      <c r="Q35" s="50">
        <v>7.8167879999999998</v>
      </c>
      <c r="R35" s="50">
        <v>0.12796199999999999</v>
      </c>
      <c r="S35" s="50">
        <v>0.11772539999999999</v>
      </c>
      <c r="T35" s="50">
        <v>0.1957535</v>
      </c>
      <c r="U35" s="81">
        <v>0.81311909999999998</v>
      </c>
      <c r="V35" s="132">
        <v>1.1409473848846585</v>
      </c>
      <c r="W35" s="133">
        <v>1.1401815455514226</v>
      </c>
      <c r="X35" s="134">
        <v>1.1401815455514226</v>
      </c>
      <c r="Y35" s="130">
        <v>1.1259021125614417</v>
      </c>
      <c r="Z35" s="130">
        <v>1.1403232612400285</v>
      </c>
      <c r="AA35" s="130">
        <v>1.1388988893643905</v>
      </c>
      <c r="AB35" s="130">
        <v>1.1411661249999994</v>
      </c>
      <c r="AC35" s="311">
        <v>1.1411294961686735</v>
      </c>
      <c r="AD35" s="85">
        <f t="shared" si="0"/>
        <v>3.4299629166889543E-3</v>
      </c>
      <c r="AE35" s="50">
        <f t="shared" si="1"/>
        <v>0.99981801258841296</v>
      </c>
      <c r="AF35" s="50">
        <f t="shared" si="2"/>
        <v>7.0779690179132197E-6</v>
      </c>
      <c r="AG35" s="50">
        <f t="shared" si="3"/>
        <v>2.4112159240123086E-2</v>
      </c>
      <c r="AH35" s="50">
        <f t="shared" si="4"/>
        <v>3.997754661775247E-4</v>
      </c>
      <c r="AI35" s="50">
        <f t="shared" si="5"/>
        <v>3.6733514331500992E-4</v>
      </c>
      <c r="AJ35" s="50">
        <f t="shared" si="6"/>
        <v>6.120198987676367E-4</v>
      </c>
      <c r="AK35" s="310">
        <f t="shared" si="7"/>
        <v>2.542121065501713E-3</v>
      </c>
      <c r="AL35" s="132">
        <f>'epa growth factor suumary'!$B$10</f>
        <v>1.1142282901423042</v>
      </c>
      <c r="AM35" s="133">
        <f>'epa growth factor suumary'!$B$11</f>
        <v>1.1142282561841881</v>
      </c>
      <c r="AN35" s="134">
        <f>AM35</f>
        <v>1.1142282561841881</v>
      </c>
      <c r="AO35" s="130">
        <f>'epa growth factor suumary'!$B$12</f>
        <v>0.97382781870213742</v>
      </c>
      <c r="AP35" s="130">
        <f>'epa growth factor suumary'!$B$13</f>
        <v>1.1142282902172564</v>
      </c>
      <c r="AQ35" s="130">
        <f>'epa growth factor suumary'!$B$14</f>
        <v>1.1142282966527544</v>
      </c>
      <c r="AR35" s="130">
        <f>'epa growth factor suumary'!$B$15</f>
        <v>1.1142282902500085</v>
      </c>
      <c r="AS35" s="131">
        <f>'epa growth factor suumary'!$B$16</f>
        <v>1.1142282901464029</v>
      </c>
      <c r="AT35" s="2">
        <f t="shared" si="8"/>
        <v>1.2226181897507673</v>
      </c>
      <c r="AU35" s="3">
        <f t="shared" si="9"/>
        <v>356.62680388949957</v>
      </c>
      <c r="AV35" s="3">
        <f t="shared" si="10"/>
        <v>2.524652923938075E-3</v>
      </c>
      <c r="AW35" s="3">
        <f t="shared" si="11"/>
        <v>7.6122056072970432</v>
      </c>
      <c r="AX35" s="3">
        <f t="shared" si="12"/>
        <v>0.14257888047278056</v>
      </c>
      <c r="AY35" s="3">
        <f t="shared" si="13"/>
        <v>0.13117297191476415</v>
      </c>
      <c r="AZ35" s="3">
        <f t="shared" si="14"/>
        <v>0.21811408761545503</v>
      </c>
      <c r="BA35" s="83">
        <f t="shared" si="15"/>
        <v>0.90600030447838198</v>
      </c>
      <c r="BB35" s="2">
        <f t="shared" si="16"/>
        <v>3.3496388760294996E-3</v>
      </c>
      <c r="BC35" s="3">
        <f t="shared" si="17"/>
        <v>0.9770597366835605</v>
      </c>
      <c r="BD35" s="3">
        <f t="shared" si="18"/>
        <v>6.9168573258577393E-6</v>
      </c>
      <c r="BE35" s="3">
        <f t="shared" si="19"/>
        <v>2.0855357828211078E-2</v>
      </c>
      <c r="BF35" s="3">
        <f t="shared" si="20"/>
        <v>3.9062706978843989E-4</v>
      </c>
      <c r="BG35" s="3">
        <f t="shared" si="21"/>
        <v>3.5937800524592917E-4</v>
      </c>
      <c r="BH35" s="3">
        <f t="shared" si="22"/>
        <v>5.9757284278206862E-4</v>
      </c>
      <c r="BI35" s="121">
        <f t="shared" si="23"/>
        <v>2.4821926150092656E-3</v>
      </c>
    </row>
    <row r="36" spans="1:61" x14ac:dyDescent="0.25">
      <c r="A36" s="2">
        <v>34009</v>
      </c>
      <c r="B36" s="3" t="s">
        <v>131</v>
      </c>
      <c r="C36" s="3" t="s">
        <v>126</v>
      </c>
      <c r="D36" s="3">
        <v>2280002204</v>
      </c>
      <c r="E36" s="3" t="s">
        <v>71</v>
      </c>
      <c r="F36" s="367" t="s">
        <v>72</v>
      </c>
      <c r="G36" s="367" t="s">
        <v>73</v>
      </c>
      <c r="H36" s="367" t="s">
        <v>74</v>
      </c>
      <c r="I36" s="367" t="s">
        <v>80</v>
      </c>
      <c r="J36" s="3" t="s">
        <v>78</v>
      </c>
      <c r="K36" s="3" t="s">
        <v>79</v>
      </c>
      <c r="L36" s="3" t="s">
        <v>127</v>
      </c>
      <c r="M36" s="83" t="s">
        <v>128</v>
      </c>
      <c r="N36" s="85">
        <v>0.36952210000000002</v>
      </c>
      <c r="O36" s="50">
        <v>296.84370000000001</v>
      </c>
      <c r="P36" s="50">
        <v>1.346079E-3</v>
      </c>
      <c r="Q36" s="50">
        <v>3.088384</v>
      </c>
      <c r="R36" s="50">
        <v>7.601898E-2</v>
      </c>
      <c r="S36" s="50">
        <v>6.9938009999999995E-2</v>
      </c>
      <c r="T36" s="50">
        <v>0.18101929999999999</v>
      </c>
      <c r="U36" s="81">
        <v>0.14366380000000001</v>
      </c>
      <c r="V36" s="132">
        <v>1.1409473848846585</v>
      </c>
      <c r="W36" s="133">
        <v>1.1401815455514226</v>
      </c>
      <c r="X36" s="134">
        <v>1.1401815455514226</v>
      </c>
      <c r="Y36" s="130">
        <v>1.1259021125614417</v>
      </c>
      <c r="Z36" s="130">
        <v>1.1403232612400285</v>
      </c>
      <c r="AA36" s="130">
        <v>1.1388988893643905</v>
      </c>
      <c r="AB36" s="130">
        <v>1.1411661249999994</v>
      </c>
      <c r="AC36" s="311">
        <v>1.1411294961686735</v>
      </c>
      <c r="AD36" s="85">
        <f t="shared" si="0"/>
        <v>1.155082941512568E-3</v>
      </c>
      <c r="AE36" s="50">
        <f t="shared" si="1"/>
        <v>0.92727591411836396</v>
      </c>
      <c r="AF36" s="50">
        <f t="shared" si="2"/>
        <v>4.2048614648063382E-6</v>
      </c>
      <c r="AG36" s="50">
        <f t="shared" si="3"/>
        <v>9.5266248493176865E-3</v>
      </c>
      <c r="AH36" s="50">
        <f t="shared" si="4"/>
        <v>2.3749646901298767E-4</v>
      </c>
      <c r="AI36" s="50">
        <f t="shared" si="5"/>
        <v>2.1822553948864558E-4</v>
      </c>
      <c r="AJ36" s="50">
        <f t="shared" si="6"/>
        <v>5.6595367981154083E-4</v>
      </c>
      <c r="AK36" s="310">
        <f t="shared" si="7"/>
        <v>4.4914794441555363E-4</v>
      </c>
      <c r="AL36" s="132">
        <f>'epa growth factor suumary'!$B$10</f>
        <v>1.1142282901423042</v>
      </c>
      <c r="AM36" s="133">
        <f>'epa growth factor suumary'!$B$11</f>
        <v>1.1142282561841881</v>
      </c>
      <c r="AN36" s="134">
        <f>AM36</f>
        <v>1.1142282561841881</v>
      </c>
      <c r="AO36" s="130">
        <f>'epa growth factor suumary'!$B$12</f>
        <v>0.97382781870213742</v>
      </c>
      <c r="AP36" s="130">
        <f>'epa growth factor suumary'!$B$13</f>
        <v>1.1142282902172564</v>
      </c>
      <c r="AQ36" s="130">
        <f>'epa growth factor suumary'!$B$14</f>
        <v>1.1142282966527544</v>
      </c>
      <c r="AR36" s="130">
        <f>'epa growth factor suumary'!$B$15</f>
        <v>1.1142282902500085</v>
      </c>
      <c r="AS36" s="131">
        <f>'epa growth factor suumary'!$B$16</f>
        <v>1.1142282901464029</v>
      </c>
      <c r="AT36" s="2">
        <f t="shared" si="8"/>
        <v>0.41173197765279357</v>
      </c>
      <c r="AU36" s="3">
        <f t="shared" si="9"/>
        <v>330.75163821026229</v>
      </c>
      <c r="AV36" s="3">
        <f t="shared" si="10"/>
        <v>1.4998392568561557E-3</v>
      </c>
      <c r="AW36" s="3">
        <f t="shared" si="11"/>
        <v>3.0075542540345821</v>
      </c>
      <c r="AX36" s="3">
        <f t="shared" si="12"/>
        <v>8.4702498109459817E-2</v>
      </c>
      <c r="AY36" s="3">
        <f t="shared" si="13"/>
        <v>7.7926909753583296E-2</v>
      </c>
      <c r="AZ36" s="3">
        <f t="shared" si="14"/>
        <v>0.20169682514125334</v>
      </c>
      <c r="BA36" s="83">
        <f t="shared" si="15"/>
        <v>0.16007427022993481</v>
      </c>
      <c r="BB36" s="2">
        <f t="shared" si="16"/>
        <v>1.1280328154871057E-3</v>
      </c>
      <c r="BC36" s="3">
        <f t="shared" si="17"/>
        <v>0.90616887180893779</v>
      </c>
      <c r="BD36" s="3">
        <f t="shared" si="18"/>
        <v>4.1091486489209743E-6</v>
      </c>
      <c r="BE36" s="3">
        <f t="shared" si="19"/>
        <v>8.2398746685878963E-3</v>
      </c>
      <c r="BF36" s="3">
        <f t="shared" si="20"/>
        <v>2.320616386560543E-4</v>
      </c>
      <c r="BG36" s="3">
        <f t="shared" si="21"/>
        <v>2.1349838288652956E-4</v>
      </c>
      <c r="BH36" s="3">
        <f t="shared" si="22"/>
        <v>5.5259404148288581E-4</v>
      </c>
      <c r="BI36" s="121">
        <f t="shared" si="23"/>
        <v>4.3855964446557481E-4</v>
      </c>
    </row>
    <row r="37" spans="1:61" x14ac:dyDescent="0.25">
      <c r="A37" s="2">
        <v>34011</v>
      </c>
      <c r="B37" s="3" t="s">
        <v>132</v>
      </c>
      <c r="C37" s="3" t="s">
        <v>126</v>
      </c>
      <c r="D37" s="3">
        <v>2280002201</v>
      </c>
      <c r="E37" s="3" t="s">
        <v>71</v>
      </c>
      <c r="F37" s="367" t="s">
        <v>72</v>
      </c>
      <c r="G37" s="367" t="s">
        <v>73</v>
      </c>
      <c r="H37" s="367" t="s">
        <v>74</v>
      </c>
      <c r="I37" s="367" t="s">
        <v>80</v>
      </c>
      <c r="J37" s="3" t="s">
        <v>76</v>
      </c>
      <c r="K37" s="3" t="s">
        <v>77</v>
      </c>
      <c r="L37" s="3" t="s">
        <v>127</v>
      </c>
      <c r="M37" s="83" t="s">
        <v>128</v>
      </c>
      <c r="N37" s="85">
        <v>11.18838</v>
      </c>
      <c r="O37" s="50">
        <v>4899.2520000000004</v>
      </c>
      <c r="P37" s="50">
        <v>3.7205920000000003E-2</v>
      </c>
      <c r="Q37" s="50">
        <v>74.684629999999999</v>
      </c>
      <c r="R37" s="50">
        <v>1.9928870000000001</v>
      </c>
      <c r="S37" s="50">
        <v>1.933101</v>
      </c>
      <c r="T37" s="50">
        <v>4.5038590000000003E-2</v>
      </c>
      <c r="U37" s="81">
        <v>2.8638319999999999</v>
      </c>
      <c r="V37" s="129">
        <v>1.0272437289999996</v>
      </c>
      <c r="W37" s="130">
        <v>1.0272437289999996</v>
      </c>
      <c r="X37" s="130">
        <v>1.0272437289999996</v>
      </c>
      <c r="Y37" s="130">
        <v>1.0272437289999996</v>
      </c>
      <c r="Z37" s="130">
        <v>1.0272437289999996</v>
      </c>
      <c r="AA37" s="130">
        <v>1.0272437289999996</v>
      </c>
      <c r="AB37" s="130">
        <v>1.0272437289999996</v>
      </c>
      <c r="AC37" s="311">
        <v>1.0272437289999996</v>
      </c>
      <c r="AD37" s="85">
        <f t="shared" si="0"/>
        <v>3.1488200527860319E-2</v>
      </c>
      <c r="AE37" s="50">
        <f t="shared" si="1"/>
        <v>13.788290119974539</v>
      </c>
      <c r="AF37" s="50">
        <f t="shared" si="2"/>
        <v>1.0471109041554977E-4</v>
      </c>
      <c r="AG37" s="50">
        <f t="shared" si="3"/>
        <v>0.21018991183612395</v>
      </c>
      <c r="AH37" s="50">
        <f t="shared" si="4"/>
        <v>5.6087141735770476E-3</v>
      </c>
      <c r="AI37" s="50">
        <f t="shared" si="5"/>
        <v>5.4404544651332279E-3</v>
      </c>
      <c r="AJ37" s="50">
        <f t="shared" si="6"/>
        <v>1.2675509353562219E-4</v>
      </c>
      <c r="AK37" s="310">
        <f t="shared" si="7"/>
        <v>8.0598725011219903E-3</v>
      </c>
      <c r="AL37" s="129">
        <f>'epa growth factor suumary'!$B$3</f>
        <v>0.99441820528920177</v>
      </c>
      <c r="AM37" s="130">
        <v>1</v>
      </c>
      <c r="AN37" s="130">
        <f>'epa growth factor suumary'!$B$4</f>
        <v>1</v>
      </c>
      <c r="AO37" s="130">
        <f>'epa growth factor suumary'!$B$5</f>
        <v>0.86894289552850745</v>
      </c>
      <c r="AP37" s="130">
        <f>'epa growth factor suumary'!$B$6</f>
        <v>0.8736042875292418</v>
      </c>
      <c r="AQ37" s="130">
        <f>'epa growth factor suumary'!$B$7</f>
        <v>0.87360428761116571</v>
      </c>
      <c r="AR37" s="130">
        <f>'epa growth factor suumary'!$B$8</f>
        <v>0.69135024412716917</v>
      </c>
      <c r="AS37" s="131">
        <f>'epa growth factor suumary'!$B$9</f>
        <v>0.85863874349508207</v>
      </c>
      <c r="AT37" s="2">
        <f t="shared" si="8"/>
        <v>11.125928759693601</v>
      </c>
      <c r="AU37" s="3">
        <f t="shared" si="9"/>
        <v>4899.2520000000004</v>
      </c>
      <c r="AV37" s="3">
        <f t="shared" si="10"/>
        <v>3.7205920000000003E-2</v>
      </c>
      <c r="AW37" s="3">
        <f t="shared" si="11"/>
        <v>64.89667864367523</v>
      </c>
      <c r="AX37" s="3">
        <f t="shared" si="12"/>
        <v>1.7409946277612882</v>
      </c>
      <c r="AY37" s="3">
        <f t="shared" si="13"/>
        <v>1.6887653219854319</v>
      </c>
      <c r="AZ37" s="3">
        <f t="shared" si="14"/>
        <v>3.1137440191643481E-2</v>
      </c>
      <c r="BA37" s="83">
        <f t="shared" si="15"/>
        <v>2.458997110061008</v>
      </c>
      <c r="BB37" s="2">
        <f t="shared" si="16"/>
        <v>3.0481996601900277E-2</v>
      </c>
      <c r="BC37" s="3">
        <f t="shared" si="17"/>
        <v>13.422608219178084</v>
      </c>
      <c r="BD37" s="3">
        <f t="shared" si="18"/>
        <v>1.0193402739726029E-4</v>
      </c>
      <c r="BE37" s="3">
        <f t="shared" si="19"/>
        <v>0.17779911957171296</v>
      </c>
      <c r="BF37" s="3">
        <f t="shared" si="20"/>
        <v>4.7698482952364058E-3</v>
      </c>
      <c r="BG37" s="3">
        <f t="shared" si="21"/>
        <v>4.6267543068094028E-3</v>
      </c>
      <c r="BH37" s="3">
        <f t="shared" si="22"/>
        <v>8.530805531957118E-5</v>
      </c>
      <c r="BI37" s="121">
        <f t="shared" si="23"/>
        <v>6.7369783837287886E-3</v>
      </c>
    </row>
    <row r="38" spans="1:61" x14ac:dyDescent="0.25">
      <c r="A38" s="2">
        <v>34011</v>
      </c>
      <c r="B38" s="3" t="s">
        <v>132</v>
      </c>
      <c r="C38" s="3" t="s">
        <v>126</v>
      </c>
      <c r="D38" s="3">
        <v>2280002202</v>
      </c>
      <c r="E38" s="3" t="s">
        <v>71</v>
      </c>
      <c r="F38" s="367" t="s">
        <v>72</v>
      </c>
      <c r="G38" s="367" t="s">
        <v>73</v>
      </c>
      <c r="H38" s="367" t="s">
        <v>74</v>
      </c>
      <c r="I38" s="367" t="s">
        <v>80</v>
      </c>
      <c r="J38" s="3" t="s">
        <v>78</v>
      </c>
      <c r="K38" s="3" t="s">
        <v>77</v>
      </c>
      <c r="L38" s="3" t="s">
        <v>127</v>
      </c>
      <c r="M38" s="83" t="s">
        <v>128</v>
      </c>
      <c r="N38" s="85">
        <v>6.0877530000000002</v>
      </c>
      <c r="O38" s="50">
        <v>2651.248</v>
      </c>
      <c r="P38" s="50">
        <v>1.8485430000000001E-2</v>
      </c>
      <c r="Q38" s="50">
        <v>38.828830000000004</v>
      </c>
      <c r="R38" s="50">
        <v>0.99048550000000002</v>
      </c>
      <c r="S38" s="50">
        <v>0.96044450000000003</v>
      </c>
      <c r="T38" s="50">
        <v>7.2585839999999999E-2</v>
      </c>
      <c r="U38" s="81">
        <v>1.125664</v>
      </c>
      <c r="V38" s="129">
        <v>1.0272437289999996</v>
      </c>
      <c r="W38" s="130">
        <v>1.0272437289999996</v>
      </c>
      <c r="X38" s="130">
        <v>1.0272437289999996</v>
      </c>
      <c r="Y38" s="130">
        <v>1.0272437289999996</v>
      </c>
      <c r="Z38" s="130">
        <v>1.0272437289999996</v>
      </c>
      <c r="AA38" s="130">
        <v>1.0272437289999996</v>
      </c>
      <c r="AB38" s="130">
        <v>1.0272437289999996</v>
      </c>
      <c r="AC38" s="311">
        <v>1.0272437289999996</v>
      </c>
      <c r="AD38" s="85">
        <f t="shared" si="0"/>
        <v>1.7133167377947765E-2</v>
      </c>
      <c r="AE38" s="50">
        <f t="shared" si="1"/>
        <v>7.4615832384213459</v>
      </c>
      <c r="AF38" s="50">
        <f t="shared" si="2"/>
        <v>5.2024772727036887E-5</v>
      </c>
      <c r="AG38" s="50">
        <f t="shared" si="3"/>
        <v>0.10927855375864948</v>
      </c>
      <c r="AH38" s="50">
        <f t="shared" si="4"/>
        <v>2.7875890918915864E-3</v>
      </c>
      <c r="AI38" s="50">
        <f t="shared" si="5"/>
        <v>2.7030427114453155E-3</v>
      </c>
      <c r="AJ38" s="50">
        <f t="shared" si="6"/>
        <v>2.0428314781971871E-4</v>
      </c>
      <c r="AK38" s="310">
        <f t="shared" si="7"/>
        <v>3.1680309177015225E-3</v>
      </c>
      <c r="AL38" s="129">
        <f>'epa growth factor suumary'!$B$3</f>
        <v>0.99441820528920177</v>
      </c>
      <c r="AM38" s="130">
        <v>1</v>
      </c>
      <c r="AN38" s="130">
        <f>'epa growth factor suumary'!$B$4</f>
        <v>1</v>
      </c>
      <c r="AO38" s="130">
        <f>'epa growth factor suumary'!$B$5</f>
        <v>0.86894289552850745</v>
      </c>
      <c r="AP38" s="130">
        <f>'epa growth factor suumary'!$B$6</f>
        <v>0.8736042875292418</v>
      </c>
      <c r="AQ38" s="130">
        <f>'epa growth factor suumary'!$B$7</f>
        <v>0.87360428761116571</v>
      </c>
      <c r="AR38" s="130">
        <f>'epa growth factor suumary'!$B$8</f>
        <v>0.69135024412716917</v>
      </c>
      <c r="AS38" s="131">
        <f>'epa growth factor suumary'!$B$9</f>
        <v>0.85863874349508207</v>
      </c>
      <c r="AT38" s="2">
        <f t="shared" si="8"/>
        <v>6.053772412503954</v>
      </c>
      <c r="AU38" s="3">
        <f t="shared" si="9"/>
        <v>2651.248</v>
      </c>
      <c r="AV38" s="3">
        <f t="shared" si="10"/>
        <v>1.8485430000000001E-2</v>
      </c>
      <c r="AW38" s="3">
        <f t="shared" si="11"/>
        <v>33.740035970184181</v>
      </c>
      <c r="AX38" s="3">
        <f t="shared" si="12"/>
        <v>0.86529237953554483</v>
      </c>
      <c r="AY38" s="3">
        <f t="shared" si="13"/>
        <v>0.83904843321256228</v>
      </c>
      <c r="AZ38" s="3">
        <f t="shared" si="14"/>
        <v>5.0182238204175639E-2</v>
      </c>
      <c r="BA38" s="83">
        <f t="shared" si="15"/>
        <v>0.96653872255764806</v>
      </c>
      <c r="BB38" s="2">
        <f t="shared" si="16"/>
        <v>1.6585677842476585E-2</v>
      </c>
      <c r="BC38" s="3">
        <f t="shared" si="17"/>
        <v>7.263693150684932</v>
      </c>
      <c r="BD38" s="3">
        <f t="shared" si="18"/>
        <v>5.0645013698630142E-5</v>
      </c>
      <c r="BE38" s="3">
        <f t="shared" si="19"/>
        <v>9.2438454712833379E-2</v>
      </c>
      <c r="BF38" s="3">
        <f t="shared" si="20"/>
        <v>2.3706640535220407E-3</v>
      </c>
      <c r="BG38" s="3">
        <f t="shared" si="21"/>
        <v>2.2987628307193485E-3</v>
      </c>
      <c r="BH38" s="3">
        <f t="shared" si="22"/>
        <v>1.3748558412102915E-4</v>
      </c>
      <c r="BI38" s="121">
        <f t="shared" si="23"/>
        <v>2.648051294678488E-3</v>
      </c>
    </row>
    <row r="39" spans="1:61" x14ac:dyDescent="0.25">
      <c r="A39" s="2">
        <v>34011</v>
      </c>
      <c r="B39" s="3" t="s">
        <v>132</v>
      </c>
      <c r="C39" s="3" t="s">
        <v>126</v>
      </c>
      <c r="D39" s="3">
        <v>2280002203</v>
      </c>
      <c r="E39" s="3" t="s">
        <v>71</v>
      </c>
      <c r="F39" s="367" t="s">
        <v>72</v>
      </c>
      <c r="G39" s="367" t="s">
        <v>73</v>
      </c>
      <c r="H39" s="367" t="s">
        <v>74</v>
      </c>
      <c r="I39" s="367" t="s">
        <v>80</v>
      </c>
      <c r="J39" s="3" t="s">
        <v>76</v>
      </c>
      <c r="K39" s="3" t="s">
        <v>79</v>
      </c>
      <c r="L39" s="3" t="s">
        <v>127</v>
      </c>
      <c r="M39" s="83" t="s">
        <v>128</v>
      </c>
      <c r="N39" s="85">
        <v>30.417470000000002</v>
      </c>
      <c r="O39" s="50">
        <v>12389.36</v>
      </c>
      <c r="P39" s="50">
        <v>6.8957439999999995E-2</v>
      </c>
      <c r="Q39" s="50">
        <v>319.85829999999999</v>
      </c>
      <c r="R39" s="50">
        <v>3.8943590000000001</v>
      </c>
      <c r="S39" s="50">
        <v>3.5828099999999998</v>
      </c>
      <c r="T39" s="50">
        <v>7.5581509999999996</v>
      </c>
      <c r="U39" s="81">
        <v>14.61547</v>
      </c>
      <c r="V39" s="132">
        <v>1.1409473848846585</v>
      </c>
      <c r="W39" s="133">
        <v>1.1401815455514226</v>
      </c>
      <c r="X39" s="134">
        <v>1.1401815455514226</v>
      </c>
      <c r="Y39" s="130">
        <v>1.1259021125614417</v>
      </c>
      <c r="Z39" s="130">
        <v>1.1403232612400285</v>
      </c>
      <c r="AA39" s="130">
        <v>1.1388988893643905</v>
      </c>
      <c r="AB39" s="130">
        <v>1.1411661249999994</v>
      </c>
      <c r="AC39" s="311">
        <v>1.1411294961686735</v>
      </c>
      <c r="AD39" s="85">
        <f t="shared" ref="AD39:AD70" si="24">V39*N39/365</f>
        <v>9.5081459866596038E-2</v>
      </c>
      <c r="AE39" s="50">
        <f t="shared" ref="AE39:AE70" si="25">W39*O39/365</f>
        <v>38.701697625186227</v>
      </c>
      <c r="AF39" s="50">
        <f t="shared" ref="AF39:AF70" si="26">X39*P39/365</f>
        <v>2.1540822059306706E-4</v>
      </c>
      <c r="AG39" s="50">
        <f t="shared" ref="AG39:AG70" si="27">Y39*Q39/365</f>
        <v>0.98665516627482575</v>
      </c>
      <c r="AH39" s="50">
        <f t="shared" ref="AH39:AH70" si="28">Z39*R39/365</f>
        <v>1.2166652480327278E-2</v>
      </c>
      <c r="AI39" s="50">
        <f t="shared" ref="AI39:AI70" si="29">AA39*S39/365</f>
        <v>1.1179337889872963E-2</v>
      </c>
      <c r="AJ39" s="50">
        <f t="shared" ref="AJ39:AJ70" si="30">AB39*T39/365</f>
        <v>2.3630427092698275E-2</v>
      </c>
      <c r="AK39" s="310">
        <f t="shared" ref="AK39:AK70" si="31">AC39*U39/365</f>
        <v>4.5693544979091408E-2</v>
      </c>
      <c r="AL39" s="132">
        <f>'epa growth factor suumary'!$B$10</f>
        <v>1.1142282901423042</v>
      </c>
      <c r="AM39" s="133">
        <f>'epa growth factor suumary'!$B$11</f>
        <v>1.1142282561841881</v>
      </c>
      <c r="AN39" s="134">
        <f>AM39</f>
        <v>1.1142282561841881</v>
      </c>
      <c r="AO39" s="130">
        <f>'epa growth factor suumary'!$B$12</f>
        <v>0.97382781870213742</v>
      </c>
      <c r="AP39" s="130">
        <f>'epa growth factor suumary'!$B$13</f>
        <v>1.1142282902172564</v>
      </c>
      <c r="AQ39" s="130">
        <f>'epa growth factor suumary'!$B$14</f>
        <v>1.1142282966527544</v>
      </c>
      <c r="AR39" s="130">
        <f>'epa growth factor suumary'!$B$15</f>
        <v>1.1142282902500085</v>
      </c>
      <c r="AS39" s="131">
        <f>'epa growth factor suumary'!$B$16</f>
        <v>1.1142282901464029</v>
      </c>
      <c r="AT39" s="2">
        <f t="shared" ref="AT39:AT70" si="32">N39*AL39</f>
        <v>33.892005588554838</v>
      </c>
      <c r="AU39" s="3">
        <f t="shared" ref="AU39:AU70" si="33">O39*AM39</f>
        <v>13804.574988038134</v>
      </c>
      <c r="AV39" s="3">
        <f t="shared" ref="AV39:AV70" si="34">P39*AN39</f>
        <v>7.6834328122125775E-2</v>
      </c>
      <c r="AW39" s="3">
        <f t="shared" ref="AW39:AW70" si="35">Q39*AO39</f>
        <v>311.48691058277387</v>
      </c>
      <c r="AX39" s="3">
        <f t="shared" ref="AX39:AX70" si="36">R39*AP39</f>
        <v>4.3392049700621849</v>
      </c>
      <c r="AY39" s="3">
        <f t="shared" ref="AY39:AY70" si="37">S39*AQ39</f>
        <v>3.9920682835304548</v>
      </c>
      <c r="AZ39" s="3">
        <f t="shared" ref="AZ39:AZ70" si="38">T39*AR39</f>
        <v>8.4215056661813907</v>
      </c>
      <c r="BA39" s="83">
        <f t="shared" ref="BA39:BA70" si="39">U39*AS39</f>
        <v>16.284970147786048</v>
      </c>
      <c r="BB39" s="2">
        <f t="shared" ref="BB39:BB70" si="40">AT39/365</f>
        <v>9.2854809831657087E-2</v>
      </c>
      <c r="BC39" s="3">
        <f t="shared" ref="BC39:BC70" si="41">AU39/365</f>
        <v>37.820753391885297</v>
      </c>
      <c r="BD39" s="3">
        <f t="shared" ref="BD39:BD70" si="42">AV39/365</f>
        <v>2.1050500855376926E-4</v>
      </c>
      <c r="BE39" s="3">
        <f t="shared" ref="BE39:BE70" si="43">AW39/365</f>
        <v>0.85338879611718865</v>
      </c>
      <c r="BF39" s="3">
        <f t="shared" ref="BF39:BF70" si="44">AX39/365</f>
        <v>1.1888232794690918E-2</v>
      </c>
      <c r="BG39" s="3">
        <f t="shared" ref="BG39:BG70" si="45">AY39/365</f>
        <v>1.0937173379535493E-2</v>
      </c>
      <c r="BH39" s="3">
        <f t="shared" ref="BH39:BH70" si="46">AZ39/365</f>
        <v>2.3072618263510661E-2</v>
      </c>
      <c r="BI39" s="121">
        <f t="shared" ref="BI39:BI70" si="47">BA39/365</f>
        <v>4.4616356569276844E-2</v>
      </c>
    </row>
    <row r="40" spans="1:61" x14ac:dyDescent="0.25">
      <c r="A40" s="2">
        <v>34011</v>
      </c>
      <c r="B40" s="3" t="s">
        <v>132</v>
      </c>
      <c r="C40" s="3" t="s">
        <v>126</v>
      </c>
      <c r="D40" s="3">
        <v>2280002204</v>
      </c>
      <c r="E40" s="3" t="s">
        <v>71</v>
      </c>
      <c r="F40" s="367" t="s">
        <v>72</v>
      </c>
      <c r="G40" s="367" t="s">
        <v>73</v>
      </c>
      <c r="H40" s="367" t="s">
        <v>74</v>
      </c>
      <c r="I40" s="367" t="s">
        <v>80</v>
      </c>
      <c r="J40" s="3" t="s">
        <v>78</v>
      </c>
      <c r="K40" s="3" t="s">
        <v>79</v>
      </c>
      <c r="L40" s="3" t="s">
        <v>127</v>
      </c>
      <c r="M40" s="83" t="s">
        <v>128</v>
      </c>
      <c r="N40" s="85">
        <v>4.6374310000000003</v>
      </c>
      <c r="O40" s="50">
        <v>3272.5149999999999</v>
      </c>
      <c r="P40" s="50">
        <v>1.5286259999999999E-2</v>
      </c>
      <c r="Q40" s="50">
        <v>40.5914</v>
      </c>
      <c r="R40" s="50">
        <v>0.8632862</v>
      </c>
      <c r="S40" s="50">
        <v>0.79422559999999998</v>
      </c>
      <c r="T40" s="50">
        <v>1.9956199999999999</v>
      </c>
      <c r="U40" s="81">
        <v>1.787388</v>
      </c>
      <c r="V40" s="132">
        <v>1.1409473848846585</v>
      </c>
      <c r="W40" s="133">
        <v>1.1401815455514226</v>
      </c>
      <c r="X40" s="134">
        <v>1.1401815455514226</v>
      </c>
      <c r="Y40" s="130">
        <v>1.1259021125614417</v>
      </c>
      <c r="Z40" s="130">
        <v>1.1403232612400285</v>
      </c>
      <c r="AA40" s="130">
        <v>1.1388988893643905</v>
      </c>
      <c r="AB40" s="130">
        <v>1.1411661249999994</v>
      </c>
      <c r="AC40" s="311">
        <v>1.1411294961686735</v>
      </c>
      <c r="AD40" s="85">
        <f t="shared" si="24"/>
        <v>1.4496067868583691E-2</v>
      </c>
      <c r="AE40" s="50">
        <f t="shared" si="25"/>
        <v>10.222633453534831</v>
      </c>
      <c r="AF40" s="50">
        <f t="shared" si="26"/>
        <v>4.7750990554796955E-5</v>
      </c>
      <c r="AG40" s="50">
        <f t="shared" si="27"/>
        <v>0.1252108027721274</v>
      </c>
      <c r="AH40" s="50">
        <f t="shared" si="28"/>
        <v>2.6970557122397575E-3</v>
      </c>
      <c r="AI40" s="50">
        <f t="shared" si="29"/>
        <v>2.4781990513555252E-3</v>
      </c>
      <c r="AJ40" s="50">
        <f t="shared" si="30"/>
        <v>6.2392710749931473E-3</v>
      </c>
      <c r="AK40" s="310">
        <f t="shared" si="31"/>
        <v>5.5880579942409123E-3</v>
      </c>
      <c r="AL40" s="132">
        <f>'epa growth factor suumary'!$B$10</f>
        <v>1.1142282901423042</v>
      </c>
      <c r="AM40" s="133">
        <f>'epa growth factor suumary'!$B$11</f>
        <v>1.1142282561841881</v>
      </c>
      <c r="AN40" s="134">
        <f>AM40</f>
        <v>1.1142282561841881</v>
      </c>
      <c r="AO40" s="130">
        <f>'epa growth factor suumary'!$B$12</f>
        <v>0.97382781870213742</v>
      </c>
      <c r="AP40" s="130">
        <f>'epa growth factor suumary'!$B$13</f>
        <v>1.1142282902172564</v>
      </c>
      <c r="AQ40" s="130">
        <f>'epa growth factor suumary'!$B$14</f>
        <v>1.1142282966527544</v>
      </c>
      <c r="AR40" s="130">
        <f>'epa growth factor suumary'!$B$15</f>
        <v>1.1142282902500085</v>
      </c>
      <c r="AS40" s="131">
        <f>'epa growth factor suumary'!$B$16</f>
        <v>1.1142282901464029</v>
      </c>
      <c r="AT40" s="2">
        <f t="shared" si="32"/>
        <v>5.167156813782916</v>
      </c>
      <c r="AU40" s="3">
        <f t="shared" si="33"/>
        <v>3646.3286817865983</v>
      </c>
      <c r="AV40" s="3">
        <f t="shared" si="34"/>
        <v>1.7032382823378107E-2</v>
      </c>
      <c r="AW40" s="3">
        <f t="shared" si="35"/>
        <v>39.529034520065942</v>
      </c>
      <c r="AX40" s="3">
        <f t="shared" si="36"/>
        <v>0.96189790659415253</v>
      </c>
      <c r="AY40" s="3">
        <f t="shared" si="37"/>
        <v>0.88494863744601182</v>
      </c>
      <c r="AZ40" s="3">
        <f t="shared" si="38"/>
        <v>2.2235762605887217</v>
      </c>
      <c r="BA40" s="83">
        <f t="shared" si="39"/>
        <v>1.9915582750681988</v>
      </c>
      <c r="BB40" s="2">
        <f t="shared" si="40"/>
        <v>1.4156594010364154E-2</v>
      </c>
      <c r="BC40" s="3">
        <f t="shared" si="41"/>
        <v>9.9899415939358853</v>
      </c>
      <c r="BD40" s="3">
        <f t="shared" si="42"/>
        <v>4.6664062529803037E-5</v>
      </c>
      <c r="BE40" s="3">
        <f t="shared" si="43"/>
        <v>0.10829872471250943</v>
      </c>
      <c r="BF40" s="3">
        <f t="shared" si="44"/>
        <v>2.6353367303949384E-3</v>
      </c>
      <c r="BG40" s="3">
        <f t="shared" si="45"/>
        <v>2.4245168149205805E-3</v>
      </c>
      <c r="BH40" s="3">
        <f t="shared" si="46"/>
        <v>6.091989755037594E-3</v>
      </c>
      <c r="BI40" s="121">
        <f t="shared" si="47"/>
        <v>5.4563240412827362E-3</v>
      </c>
    </row>
    <row r="41" spans="1:61" x14ac:dyDescent="0.25">
      <c r="A41" s="2">
        <v>34013</v>
      </c>
      <c r="B41" s="3" t="s">
        <v>35</v>
      </c>
      <c r="C41" s="3" t="s">
        <v>126</v>
      </c>
      <c r="D41" s="3">
        <v>2280002101</v>
      </c>
      <c r="E41" s="79" t="s">
        <v>71</v>
      </c>
      <c r="F41" s="368" t="s">
        <v>72</v>
      </c>
      <c r="G41" s="368" t="s">
        <v>73</v>
      </c>
      <c r="H41" s="368" t="s">
        <v>74</v>
      </c>
      <c r="I41" s="368" t="s">
        <v>75</v>
      </c>
      <c r="J41" s="79" t="s">
        <v>76</v>
      </c>
      <c r="K41" s="3" t="s">
        <v>77</v>
      </c>
      <c r="L41" s="3" t="s">
        <v>127</v>
      </c>
      <c r="M41" s="83" t="s">
        <v>128</v>
      </c>
      <c r="N41" s="85">
        <v>2.33371</v>
      </c>
      <c r="O41" s="50">
        <v>1198.2840000000001</v>
      </c>
      <c r="P41" s="50">
        <v>1.3252359999999999E-2</v>
      </c>
      <c r="Q41" s="50">
        <v>23.521409999999999</v>
      </c>
      <c r="R41" s="50">
        <v>0.70984539999999996</v>
      </c>
      <c r="S41" s="50">
        <v>0.68855049999999995</v>
      </c>
      <c r="T41" s="50">
        <v>1.1016440000000001E-2</v>
      </c>
      <c r="U41" s="81">
        <v>1.9224840000000001</v>
      </c>
      <c r="V41" s="129">
        <v>1.0272437289999996</v>
      </c>
      <c r="W41" s="130">
        <v>1.0272437289999996</v>
      </c>
      <c r="X41" s="130">
        <v>1.0272437289999996</v>
      </c>
      <c r="Y41" s="130">
        <v>1.0272437289999996</v>
      </c>
      <c r="Z41" s="130">
        <v>1.0272437289999996</v>
      </c>
      <c r="AA41" s="130">
        <v>1.0272437289999996</v>
      </c>
      <c r="AB41" s="130">
        <v>1.0272437289999996</v>
      </c>
      <c r="AC41" s="311">
        <v>1.0272437289999996</v>
      </c>
      <c r="AD41" s="85">
        <f t="shared" si="24"/>
        <v>6.567914966587915E-3</v>
      </c>
      <c r="AE41" s="50">
        <f t="shared" si="25"/>
        <v>3.3724102042768096</v>
      </c>
      <c r="AF41" s="50">
        <f t="shared" si="26"/>
        <v>3.7296996450549138E-5</v>
      </c>
      <c r="AG41" s="50">
        <f t="shared" si="27"/>
        <v>6.6197865533528438E-2</v>
      </c>
      <c r="AH41" s="50">
        <f t="shared" si="28"/>
        <v>1.9977650293410859E-3</v>
      </c>
      <c r="AI41" s="50">
        <f t="shared" si="29"/>
        <v>1.937833378698121E-3</v>
      </c>
      <c r="AJ41" s="50">
        <f t="shared" si="30"/>
        <v>3.1004298372341797E-5</v>
      </c>
      <c r="AK41" s="310">
        <f t="shared" si="31"/>
        <v>5.4105743372680421E-3</v>
      </c>
      <c r="AL41" s="129">
        <f>'epa growth factor suumary'!$B$3</f>
        <v>0.99441820528920177</v>
      </c>
      <c r="AM41" s="130">
        <v>1</v>
      </c>
      <c r="AN41" s="130">
        <f>'epa growth factor suumary'!$B$4</f>
        <v>1</v>
      </c>
      <c r="AO41" s="130">
        <f>'epa growth factor suumary'!$B$5</f>
        <v>0.86894289552850745</v>
      </c>
      <c r="AP41" s="130">
        <f>'epa growth factor suumary'!$B$6</f>
        <v>0.8736042875292418</v>
      </c>
      <c r="AQ41" s="130">
        <f>'epa growth factor suumary'!$B$7</f>
        <v>0.87360428761116571</v>
      </c>
      <c r="AR41" s="130">
        <f>'epa growth factor suumary'!$B$8</f>
        <v>0.69135024412716917</v>
      </c>
      <c r="AS41" s="131">
        <f>'epa growth factor suumary'!$B$9</f>
        <v>0.85863874349508207</v>
      </c>
      <c r="AT41" s="2">
        <f t="shared" si="32"/>
        <v>2.3206837098654631</v>
      </c>
      <c r="AU41" s="3">
        <f t="shared" si="33"/>
        <v>1198.2840000000001</v>
      </c>
      <c r="AV41" s="3">
        <f t="shared" si="34"/>
        <v>1.3252359999999999E-2</v>
      </c>
      <c r="AW41" s="3">
        <f t="shared" si="35"/>
        <v>20.438762112313189</v>
      </c>
      <c r="AX41" s="3">
        <f t="shared" si="36"/>
        <v>0.62012398492290965</v>
      </c>
      <c r="AY41" s="3">
        <f t="shared" si="37"/>
        <v>0.60152066903681189</v>
      </c>
      <c r="AZ41" s="3">
        <f t="shared" si="38"/>
        <v>7.616218483412312E-3</v>
      </c>
      <c r="BA41" s="83">
        <f t="shared" si="39"/>
        <v>1.6507192461493994</v>
      </c>
      <c r="BB41" s="2">
        <f t="shared" si="40"/>
        <v>6.3580375612752411E-3</v>
      </c>
      <c r="BC41" s="3">
        <f t="shared" si="41"/>
        <v>3.2829698630136988</v>
      </c>
      <c r="BD41" s="3">
        <f t="shared" si="42"/>
        <v>3.6307835616438352E-5</v>
      </c>
      <c r="BE41" s="3">
        <f t="shared" si="43"/>
        <v>5.5996608526885448E-2</v>
      </c>
      <c r="BF41" s="3">
        <f t="shared" si="44"/>
        <v>1.6989698217066019E-3</v>
      </c>
      <c r="BG41" s="3">
        <f t="shared" si="45"/>
        <v>1.6480018329775668E-3</v>
      </c>
      <c r="BH41" s="3">
        <f t="shared" si="46"/>
        <v>2.08663520093488E-5</v>
      </c>
      <c r="BI41" s="121">
        <f t="shared" si="47"/>
        <v>4.5225184826010942E-3</v>
      </c>
    </row>
    <row r="42" spans="1:61" x14ac:dyDescent="0.25">
      <c r="A42" s="2">
        <v>34013</v>
      </c>
      <c r="B42" s="3" t="s">
        <v>35</v>
      </c>
      <c r="C42" s="3" t="s">
        <v>126</v>
      </c>
      <c r="D42" s="3">
        <v>2280002102</v>
      </c>
      <c r="E42" s="3" t="s">
        <v>71</v>
      </c>
      <c r="F42" s="367" t="s">
        <v>72</v>
      </c>
      <c r="G42" s="367" t="s">
        <v>73</v>
      </c>
      <c r="H42" s="367" t="s">
        <v>74</v>
      </c>
      <c r="I42" s="367" t="s">
        <v>75</v>
      </c>
      <c r="J42" s="3" t="s">
        <v>78</v>
      </c>
      <c r="K42" s="3" t="s">
        <v>77</v>
      </c>
      <c r="L42" s="3" t="s">
        <v>127</v>
      </c>
      <c r="M42" s="83" t="s">
        <v>128</v>
      </c>
      <c r="N42" s="85">
        <v>14.209429999999999</v>
      </c>
      <c r="O42" s="50">
        <v>7120.7730000000001</v>
      </c>
      <c r="P42" s="50">
        <v>4.5148059999999997E-2</v>
      </c>
      <c r="Q42" s="50">
        <v>90.700370000000007</v>
      </c>
      <c r="R42" s="50">
        <v>2.4225810000000001</v>
      </c>
      <c r="S42" s="50">
        <v>2.3457499999999998</v>
      </c>
      <c r="T42" s="50">
        <v>0.66894050000000005</v>
      </c>
      <c r="U42" s="81">
        <v>2.689883</v>
      </c>
      <c r="V42" s="129">
        <v>1.0272437289999996</v>
      </c>
      <c r="W42" s="130">
        <v>1.0272437289999996</v>
      </c>
      <c r="X42" s="130">
        <v>1.0272437289999996</v>
      </c>
      <c r="Y42" s="130">
        <v>1.0272437289999996</v>
      </c>
      <c r="Z42" s="130">
        <v>1.0272437289999996</v>
      </c>
      <c r="AA42" s="130">
        <v>1.0272437289999996</v>
      </c>
      <c r="AB42" s="130">
        <v>1.0272437289999996</v>
      </c>
      <c r="AC42" s="311">
        <v>1.0272437289999996</v>
      </c>
      <c r="AD42" s="85">
        <f t="shared" si="24"/>
        <v>3.9990542082642362E-2</v>
      </c>
      <c r="AE42" s="50">
        <f t="shared" si="25"/>
        <v>20.040464136664422</v>
      </c>
      <c r="AF42" s="50">
        <f t="shared" si="26"/>
        <v>1.2706318222333073E-4</v>
      </c>
      <c r="AG42" s="50">
        <f t="shared" si="27"/>
        <v>0.25526407205610874</v>
      </c>
      <c r="AH42" s="50">
        <f t="shared" si="28"/>
        <v>6.8180305212179404E-3</v>
      </c>
      <c r="AI42" s="50">
        <f t="shared" si="29"/>
        <v>6.6017999378130106E-3</v>
      </c>
      <c r="AJ42" s="50">
        <f t="shared" si="30"/>
        <v>1.8826436539702033E-3</v>
      </c>
      <c r="AK42" s="310">
        <f t="shared" si="31"/>
        <v>7.5703162835444003E-3</v>
      </c>
      <c r="AL42" s="129">
        <f>'epa growth factor suumary'!$B$3</f>
        <v>0.99441820528920177</v>
      </c>
      <c r="AM42" s="130">
        <v>1</v>
      </c>
      <c r="AN42" s="130">
        <f>'epa growth factor suumary'!$B$4</f>
        <v>1</v>
      </c>
      <c r="AO42" s="130">
        <f>'epa growth factor suumary'!$B$5</f>
        <v>0.86894289552850745</v>
      </c>
      <c r="AP42" s="130">
        <f>'epa growth factor suumary'!$B$6</f>
        <v>0.8736042875292418</v>
      </c>
      <c r="AQ42" s="130">
        <f>'epa growth factor suumary'!$B$7</f>
        <v>0.87360428761116571</v>
      </c>
      <c r="AR42" s="130">
        <f>'epa growth factor suumary'!$B$8</f>
        <v>0.69135024412716917</v>
      </c>
      <c r="AS42" s="131">
        <f>'epa growth factor suumary'!$B$9</f>
        <v>0.85863874349508207</v>
      </c>
      <c r="AT42" s="2">
        <f t="shared" si="32"/>
        <v>14.130115878782542</v>
      </c>
      <c r="AU42" s="3">
        <f t="shared" si="33"/>
        <v>7120.7730000000001</v>
      </c>
      <c r="AV42" s="3">
        <f t="shared" si="34"/>
        <v>4.5148059999999997E-2</v>
      </c>
      <c r="AW42" s="3">
        <f t="shared" si="35"/>
        <v>78.813442133306978</v>
      </c>
      <c r="AX42" s="3">
        <f t="shared" si="36"/>
        <v>2.1163771484868783</v>
      </c>
      <c r="AY42" s="3">
        <f t="shared" si="37"/>
        <v>2.0492572576638919</v>
      </c>
      <c r="AZ42" s="3">
        <f t="shared" si="38"/>
        <v>0.46247217798155066</v>
      </c>
      <c r="BA42" s="83">
        <f t="shared" si="39"/>
        <v>2.309637759268782</v>
      </c>
      <c r="BB42" s="2">
        <f t="shared" si="40"/>
        <v>3.8712646243239841E-2</v>
      </c>
      <c r="BC42" s="3">
        <f t="shared" si="41"/>
        <v>19.508967123287672</v>
      </c>
      <c r="BD42" s="3">
        <f t="shared" si="42"/>
        <v>1.2369331506849313E-4</v>
      </c>
      <c r="BE42" s="3">
        <f t="shared" si="43"/>
        <v>0.21592723872138897</v>
      </c>
      <c r="BF42" s="3">
        <f t="shared" si="44"/>
        <v>5.798293557498297E-3</v>
      </c>
      <c r="BG42" s="3">
        <f t="shared" si="45"/>
        <v>5.6144034456544981E-3</v>
      </c>
      <c r="BH42" s="3">
        <f t="shared" si="46"/>
        <v>1.2670470629631526E-3</v>
      </c>
      <c r="BI42" s="121">
        <f t="shared" si="47"/>
        <v>6.3277746829281702E-3</v>
      </c>
    </row>
    <row r="43" spans="1:61" x14ac:dyDescent="0.25">
      <c r="A43" s="2">
        <v>34013</v>
      </c>
      <c r="B43" s="3" t="s">
        <v>35</v>
      </c>
      <c r="C43" s="3" t="s">
        <v>126</v>
      </c>
      <c r="D43" s="3">
        <v>2280002103</v>
      </c>
      <c r="E43" s="3" t="s">
        <v>71</v>
      </c>
      <c r="F43" s="367" t="s">
        <v>72</v>
      </c>
      <c r="G43" s="367" t="s">
        <v>73</v>
      </c>
      <c r="H43" s="367" t="s">
        <v>74</v>
      </c>
      <c r="I43" s="367" t="s">
        <v>75</v>
      </c>
      <c r="J43" s="3" t="s">
        <v>76</v>
      </c>
      <c r="K43" s="3" t="s">
        <v>79</v>
      </c>
      <c r="L43" s="3" t="s">
        <v>127</v>
      </c>
      <c r="M43" s="83" t="s">
        <v>128</v>
      </c>
      <c r="N43" s="85">
        <v>50.430720000000001</v>
      </c>
      <c r="O43" s="50">
        <v>7284.7529999999997</v>
      </c>
      <c r="P43" s="50">
        <v>8.835287E-2</v>
      </c>
      <c r="Q43" s="50">
        <v>272.23070000000001</v>
      </c>
      <c r="R43" s="50">
        <v>4.9897109999999998</v>
      </c>
      <c r="S43" s="50">
        <v>4.5905339999999999</v>
      </c>
      <c r="T43" s="50">
        <v>4.4869070000000004</v>
      </c>
      <c r="U43" s="81">
        <v>49.751399999999997</v>
      </c>
      <c r="V43" s="132">
        <v>1.1409473848846585</v>
      </c>
      <c r="W43" s="133">
        <v>1.1401815455514226</v>
      </c>
      <c r="X43" s="134">
        <v>1.1401815455514226</v>
      </c>
      <c r="Y43" s="130">
        <v>1.1259021125614417</v>
      </c>
      <c r="Z43" s="130">
        <v>1.1403232612400285</v>
      </c>
      <c r="AA43" s="130">
        <v>1.1388988893643905</v>
      </c>
      <c r="AB43" s="130">
        <v>1.1411661249999994</v>
      </c>
      <c r="AC43" s="311">
        <v>1.1411294961686735</v>
      </c>
      <c r="AD43" s="85">
        <f t="shared" si="24"/>
        <v>0.15764054274479575</v>
      </c>
      <c r="AE43" s="50">
        <f t="shared" si="25"/>
        <v>22.756002560274965</v>
      </c>
      <c r="AF43" s="50">
        <f t="shared" si="26"/>
        <v>2.7599537498768198E-4</v>
      </c>
      <c r="AG43" s="50">
        <f t="shared" si="27"/>
        <v>0.83974005543583585</v>
      </c>
      <c r="AH43" s="50">
        <f t="shared" si="28"/>
        <v>1.5588721973055461E-2</v>
      </c>
      <c r="AI43" s="50">
        <f t="shared" si="29"/>
        <v>1.4323709792299926E-2</v>
      </c>
      <c r="AJ43" s="50">
        <f t="shared" si="30"/>
        <v>1.4028236368288692E-2</v>
      </c>
      <c r="AK43" s="310">
        <f t="shared" si="31"/>
        <v>0.15554189045393463</v>
      </c>
      <c r="AL43" s="132">
        <f>'epa growth factor suumary'!$B$10</f>
        <v>1.1142282901423042</v>
      </c>
      <c r="AM43" s="133">
        <f>'epa growth factor suumary'!$B$11</f>
        <v>1.1142282561841881</v>
      </c>
      <c r="AN43" s="134">
        <f>AM43</f>
        <v>1.1142282561841881</v>
      </c>
      <c r="AO43" s="130">
        <f>'epa growth factor suumary'!$B$12</f>
        <v>0.97382781870213742</v>
      </c>
      <c r="AP43" s="130">
        <f>'epa growth factor suumary'!$B$13</f>
        <v>1.1142282902172564</v>
      </c>
      <c r="AQ43" s="130">
        <f>'epa growth factor suumary'!$B$14</f>
        <v>1.1142282966527544</v>
      </c>
      <c r="AR43" s="130">
        <f>'epa growth factor suumary'!$B$15</f>
        <v>1.1142282902500085</v>
      </c>
      <c r="AS43" s="131">
        <f>'epa growth factor suumary'!$B$16</f>
        <v>1.1142282901464029</v>
      </c>
      <c r="AT43" s="2">
        <f t="shared" si="32"/>
        <v>56.191334916245303</v>
      </c>
      <c r="AU43" s="3">
        <f t="shared" si="33"/>
        <v>8116.8776319225326</v>
      </c>
      <c r="AV43" s="3">
        <f t="shared" si="34"/>
        <v>9.8445264268968269E-2</v>
      </c>
      <c r="AW43" s="3">
        <f t="shared" si="35"/>
        <v>265.10582876475598</v>
      </c>
      <c r="AX43" s="3">
        <f t="shared" si="36"/>
        <v>5.5596771562082363</v>
      </c>
      <c r="AY43" s="3">
        <f t="shared" si="37"/>
        <v>5.1149028795465545</v>
      </c>
      <c r="AZ43" s="3">
        <f t="shared" si="38"/>
        <v>4.9994387151207951</v>
      </c>
      <c r="BA43" s="83">
        <f t="shared" si="39"/>
        <v>55.434417354389744</v>
      </c>
      <c r="BB43" s="2">
        <f t="shared" si="40"/>
        <v>0.1539488627842337</v>
      </c>
      <c r="BC43" s="3">
        <f t="shared" si="41"/>
        <v>22.2380209093768</v>
      </c>
      <c r="BD43" s="3">
        <f t="shared" si="42"/>
        <v>2.6971305279169391E-4</v>
      </c>
      <c r="BE43" s="3">
        <f t="shared" si="43"/>
        <v>0.72631733908152329</v>
      </c>
      <c r="BF43" s="3">
        <f t="shared" si="44"/>
        <v>1.5231992208789688E-2</v>
      </c>
      <c r="BG43" s="3">
        <f t="shared" si="45"/>
        <v>1.4013432546702889E-2</v>
      </c>
      <c r="BH43" s="3">
        <f t="shared" si="46"/>
        <v>1.369709237019396E-2</v>
      </c>
      <c r="BI43" s="121">
        <f t="shared" si="47"/>
        <v>0.15187511603942397</v>
      </c>
    </row>
    <row r="44" spans="1:61" x14ac:dyDescent="0.25">
      <c r="A44" s="2">
        <v>34013</v>
      </c>
      <c r="B44" s="3" t="s">
        <v>35</v>
      </c>
      <c r="C44" s="3" t="s">
        <v>126</v>
      </c>
      <c r="D44" s="3">
        <v>2280002104</v>
      </c>
      <c r="E44" s="3" t="s">
        <v>71</v>
      </c>
      <c r="F44" s="367" t="s">
        <v>72</v>
      </c>
      <c r="G44" s="367" t="s">
        <v>73</v>
      </c>
      <c r="H44" s="367" t="s">
        <v>74</v>
      </c>
      <c r="I44" s="367" t="s">
        <v>75</v>
      </c>
      <c r="J44" s="3" t="s">
        <v>78</v>
      </c>
      <c r="K44" s="3" t="s">
        <v>79</v>
      </c>
      <c r="L44" s="3" t="s">
        <v>127</v>
      </c>
      <c r="M44" s="83" t="s">
        <v>128</v>
      </c>
      <c r="N44" s="85">
        <v>51.078879999999998</v>
      </c>
      <c r="O44" s="50">
        <v>47268.7</v>
      </c>
      <c r="P44" s="50">
        <v>0.20819509999999999</v>
      </c>
      <c r="Q44" s="50">
        <v>446.7398</v>
      </c>
      <c r="R44" s="50">
        <v>11.75778</v>
      </c>
      <c r="S44" s="50">
        <v>10.817159999999999</v>
      </c>
      <c r="T44" s="50">
        <v>28.825060000000001</v>
      </c>
      <c r="U44" s="81">
        <v>20.07302</v>
      </c>
      <c r="V44" s="132">
        <v>1.1409473848846585</v>
      </c>
      <c r="W44" s="133">
        <v>1.1401815455514226</v>
      </c>
      <c r="X44" s="134">
        <v>1.1401815455514226</v>
      </c>
      <c r="Y44" s="130">
        <v>1.1259021125614417</v>
      </c>
      <c r="Z44" s="130">
        <v>1.1403232612400285</v>
      </c>
      <c r="AA44" s="130">
        <v>1.1388988893643905</v>
      </c>
      <c r="AB44" s="130">
        <v>1.1411661249999994</v>
      </c>
      <c r="AC44" s="311">
        <v>1.1411294961686735</v>
      </c>
      <c r="AD44" s="85">
        <f t="shared" si="24"/>
        <v>0.15966661522969119</v>
      </c>
      <c r="AE44" s="50">
        <f t="shared" si="25"/>
        <v>147.65725869097679</v>
      </c>
      <c r="AF44" s="50">
        <f t="shared" si="26"/>
        <v>6.5035674217598077E-4</v>
      </c>
      <c r="AG44" s="50">
        <f t="shared" si="27"/>
        <v>1.3780418755760986</v>
      </c>
      <c r="AH44" s="50">
        <f t="shared" si="28"/>
        <v>3.6733342560391187E-2</v>
      </c>
      <c r="AI44" s="50">
        <f t="shared" si="29"/>
        <v>3.3752469890621674E-2</v>
      </c>
      <c r="AJ44" s="50">
        <f t="shared" si="30"/>
        <v>9.0121046638609537E-2</v>
      </c>
      <c r="AK44" s="310">
        <f t="shared" si="31"/>
        <v>6.2755932052558097E-2</v>
      </c>
      <c r="AL44" s="132">
        <f>'epa growth factor suumary'!$B$10</f>
        <v>1.1142282901423042</v>
      </c>
      <c r="AM44" s="133">
        <f>'epa growth factor suumary'!$B$11</f>
        <v>1.1142282561841881</v>
      </c>
      <c r="AN44" s="134">
        <f>AM44</f>
        <v>1.1142282561841881</v>
      </c>
      <c r="AO44" s="130">
        <f>'epa growth factor suumary'!$B$12</f>
        <v>0.97382781870213742</v>
      </c>
      <c r="AP44" s="130">
        <f>'epa growth factor suumary'!$B$13</f>
        <v>1.1142282902172564</v>
      </c>
      <c r="AQ44" s="130">
        <f>'epa growth factor suumary'!$B$14</f>
        <v>1.1142282966527544</v>
      </c>
      <c r="AR44" s="130">
        <f>'epa growth factor suumary'!$B$15</f>
        <v>1.1142282902500085</v>
      </c>
      <c r="AS44" s="131">
        <f>'epa growth factor suumary'!$B$16</f>
        <v>1.1142282901464029</v>
      </c>
      <c r="AT44" s="2">
        <f t="shared" si="32"/>
        <v>56.913533124783939</v>
      </c>
      <c r="AU44" s="3">
        <f t="shared" si="33"/>
        <v>52668.121173093525</v>
      </c>
      <c r="AV44" s="3">
        <f t="shared" si="34"/>
        <v>0.23197686321909264</v>
      </c>
      <c r="AW44" s="3">
        <f t="shared" si="35"/>
        <v>435.04764496142911</v>
      </c>
      <c r="AX44" s="3">
        <f t="shared" si="36"/>
        <v>13.100851106150653</v>
      </c>
      <c r="AY44" s="3">
        <f t="shared" si="37"/>
        <v>12.052785761420308</v>
      </c>
      <c r="AZ44" s="3">
        <f t="shared" si="38"/>
        <v>32.117697320153908</v>
      </c>
      <c r="BA44" s="83">
        <f t="shared" si="39"/>
        <v>22.365926752674547</v>
      </c>
      <c r="BB44" s="2">
        <f t="shared" si="40"/>
        <v>0.15592748801310669</v>
      </c>
      <c r="BC44" s="3">
        <f t="shared" si="41"/>
        <v>144.29622239203707</v>
      </c>
      <c r="BD44" s="3">
        <f t="shared" si="42"/>
        <v>6.3555304991532227E-4</v>
      </c>
      <c r="BE44" s="3">
        <f t="shared" si="43"/>
        <v>1.1919113560587098</v>
      </c>
      <c r="BF44" s="3">
        <f t="shared" si="44"/>
        <v>3.5892742756577133E-2</v>
      </c>
      <c r="BG44" s="3">
        <f t="shared" si="45"/>
        <v>3.3021330853206327E-2</v>
      </c>
      <c r="BH44" s="3">
        <f t="shared" si="46"/>
        <v>8.7993691288092896E-2</v>
      </c>
      <c r="BI44" s="121">
        <f t="shared" si="47"/>
        <v>6.1276511651163143E-2</v>
      </c>
    </row>
    <row r="45" spans="1:61" x14ac:dyDescent="0.25">
      <c r="A45" s="2">
        <v>34013</v>
      </c>
      <c r="B45" s="3" t="s">
        <v>35</v>
      </c>
      <c r="C45" s="3" t="s">
        <v>126</v>
      </c>
      <c r="D45" s="3">
        <v>2280002201</v>
      </c>
      <c r="E45" s="3" t="s">
        <v>71</v>
      </c>
      <c r="F45" s="367" t="s">
        <v>72</v>
      </c>
      <c r="G45" s="367" t="s">
        <v>73</v>
      </c>
      <c r="H45" s="367" t="s">
        <v>74</v>
      </c>
      <c r="I45" s="367" t="s">
        <v>80</v>
      </c>
      <c r="J45" s="3" t="s">
        <v>76</v>
      </c>
      <c r="K45" s="3" t="s">
        <v>77</v>
      </c>
      <c r="L45" s="3" t="s">
        <v>127</v>
      </c>
      <c r="M45" s="83" t="s">
        <v>128</v>
      </c>
      <c r="N45" s="85">
        <v>1.6687320000000001</v>
      </c>
      <c r="O45" s="50">
        <v>722.02970000000005</v>
      </c>
      <c r="P45" s="50">
        <v>6.1724199999999996E-3</v>
      </c>
      <c r="Q45" s="50">
        <v>12.05607</v>
      </c>
      <c r="R45" s="50">
        <v>0.33061740000000001</v>
      </c>
      <c r="S45" s="50">
        <v>0.32069940000000002</v>
      </c>
      <c r="T45" s="50">
        <v>6.6381299999999999E-3</v>
      </c>
      <c r="U45" s="81">
        <v>0.55483329999999997</v>
      </c>
      <c r="V45" s="129">
        <v>1.0272437289999996</v>
      </c>
      <c r="W45" s="130">
        <v>1.0272437289999996</v>
      </c>
      <c r="X45" s="130">
        <v>1.0272437289999996</v>
      </c>
      <c r="Y45" s="130">
        <v>1.0272437289999996</v>
      </c>
      <c r="Z45" s="130">
        <v>1.0272437289999996</v>
      </c>
      <c r="AA45" s="130">
        <v>1.0272437289999996</v>
      </c>
      <c r="AB45" s="130">
        <v>1.0272437289999996</v>
      </c>
      <c r="AC45" s="311">
        <v>1.0272437289999996</v>
      </c>
      <c r="AD45" s="85">
        <f t="shared" si="24"/>
        <v>4.6964232394017189E-3</v>
      </c>
      <c r="AE45" s="50">
        <f t="shared" si="25"/>
        <v>2.0320561136349342</v>
      </c>
      <c r="AF45" s="50">
        <f t="shared" si="26"/>
        <v>1.7371451336312813E-5</v>
      </c>
      <c r="AG45" s="50">
        <f t="shared" si="27"/>
        <v>3.3930198092835685E-2</v>
      </c>
      <c r="AH45" s="50">
        <f t="shared" si="28"/>
        <v>9.3047849547475193E-4</v>
      </c>
      <c r="AI45" s="50">
        <f t="shared" si="29"/>
        <v>9.0256560970976025E-4</v>
      </c>
      <c r="AJ45" s="50">
        <f t="shared" si="30"/>
        <v>1.8682129903525387E-5</v>
      </c>
      <c r="AK45" s="310">
        <f t="shared" si="31"/>
        <v>1.5615041864804808E-3</v>
      </c>
      <c r="AL45" s="129">
        <f>'epa growth factor suumary'!$B$3</f>
        <v>0.99441820528920177</v>
      </c>
      <c r="AM45" s="130">
        <v>1</v>
      </c>
      <c r="AN45" s="130">
        <f>'epa growth factor suumary'!$B$4</f>
        <v>1</v>
      </c>
      <c r="AO45" s="130">
        <f>'epa growth factor suumary'!$B$5</f>
        <v>0.86894289552850745</v>
      </c>
      <c r="AP45" s="130">
        <f>'epa growth factor suumary'!$B$6</f>
        <v>0.8736042875292418</v>
      </c>
      <c r="AQ45" s="130">
        <f>'epa growth factor suumary'!$B$7</f>
        <v>0.87360428761116571</v>
      </c>
      <c r="AR45" s="130">
        <f>'epa growth factor suumary'!$B$8</f>
        <v>0.69135024412716917</v>
      </c>
      <c r="AS45" s="131">
        <f>'epa growth factor suumary'!$B$9</f>
        <v>0.85863874349508207</v>
      </c>
      <c r="AT45" s="2">
        <f t="shared" si="32"/>
        <v>1.6594174805486603</v>
      </c>
      <c r="AU45" s="3">
        <f t="shared" si="33"/>
        <v>722.02970000000005</v>
      </c>
      <c r="AV45" s="3">
        <f t="shared" si="34"/>
        <v>6.1724199999999996E-3</v>
      </c>
      <c r="AW45" s="3">
        <f t="shared" si="35"/>
        <v>10.476036374494372</v>
      </c>
      <c r="AX45" s="3">
        <f t="shared" si="36"/>
        <v>0.28882877817177033</v>
      </c>
      <c r="AY45" s="3">
        <f t="shared" si="37"/>
        <v>0.28016437087432827</v>
      </c>
      <c r="AZ45" s="3">
        <f t="shared" si="38"/>
        <v>4.5892727960478857E-3</v>
      </c>
      <c r="BA45" s="83">
        <f t="shared" si="39"/>
        <v>0.47640136756122992</v>
      </c>
      <c r="BB45" s="2">
        <f t="shared" si="40"/>
        <v>4.5463492617771519E-3</v>
      </c>
      <c r="BC45" s="3">
        <f t="shared" si="41"/>
        <v>1.9781635616438358</v>
      </c>
      <c r="BD45" s="3">
        <f t="shared" si="42"/>
        <v>1.6910739726027396E-5</v>
      </c>
      <c r="BE45" s="3">
        <f t="shared" si="43"/>
        <v>2.8701469519162665E-2</v>
      </c>
      <c r="BF45" s="3">
        <f t="shared" si="44"/>
        <v>7.9131172101854885E-4</v>
      </c>
      <c r="BG45" s="3">
        <f t="shared" si="45"/>
        <v>7.6757361883377612E-4</v>
      </c>
      <c r="BH45" s="3">
        <f t="shared" si="46"/>
        <v>1.257335012615859E-5</v>
      </c>
      <c r="BI45" s="121">
        <f t="shared" si="47"/>
        <v>1.3052092261951504E-3</v>
      </c>
    </row>
    <row r="46" spans="1:61" x14ac:dyDescent="0.25">
      <c r="A46" s="2">
        <v>34013</v>
      </c>
      <c r="B46" s="3" t="s">
        <v>35</v>
      </c>
      <c r="C46" s="3" t="s">
        <v>126</v>
      </c>
      <c r="D46" s="3">
        <v>2280002202</v>
      </c>
      <c r="E46" s="3" t="s">
        <v>71</v>
      </c>
      <c r="F46" s="367" t="s">
        <v>72</v>
      </c>
      <c r="G46" s="367" t="s">
        <v>73</v>
      </c>
      <c r="H46" s="367" t="s">
        <v>74</v>
      </c>
      <c r="I46" s="367" t="s">
        <v>80</v>
      </c>
      <c r="J46" s="3" t="s">
        <v>78</v>
      </c>
      <c r="K46" s="3" t="s">
        <v>77</v>
      </c>
      <c r="L46" s="3" t="s">
        <v>127</v>
      </c>
      <c r="M46" s="83" t="s">
        <v>128</v>
      </c>
      <c r="N46" s="85">
        <v>4.4334210000000001</v>
      </c>
      <c r="O46" s="50">
        <v>2765.5830000000001</v>
      </c>
      <c r="P46" s="50">
        <v>1.5750879999999998E-2</v>
      </c>
      <c r="Q46" s="50">
        <v>28.603750000000002</v>
      </c>
      <c r="R46" s="50">
        <v>0.84709869999999998</v>
      </c>
      <c r="S46" s="50">
        <v>0.81836580000000003</v>
      </c>
      <c r="T46" s="50">
        <v>0.50790089999999999</v>
      </c>
      <c r="U46" s="81">
        <v>0.93553589999999998</v>
      </c>
      <c r="V46" s="129">
        <v>1.0272437289999996</v>
      </c>
      <c r="W46" s="130">
        <v>1.0272437289999996</v>
      </c>
      <c r="X46" s="130">
        <v>1.0272437289999996</v>
      </c>
      <c r="Y46" s="130">
        <v>1.0272437289999996</v>
      </c>
      <c r="Z46" s="130">
        <v>1.0272437289999996</v>
      </c>
      <c r="AA46" s="130">
        <v>1.0272437289999996</v>
      </c>
      <c r="AB46" s="130">
        <v>1.0272437289999996</v>
      </c>
      <c r="AC46" s="311">
        <v>1.0272437289999996</v>
      </c>
      <c r="AD46" s="85">
        <f t="shared" si="24"/>
        <v>1.2477271014429882E-2</v>
      </c>
      <c r="AE46" s="50">
        <f t="shared" si="25"/>
        <v>7.7833638185726199</v>
      </c>
      <c r="AF46" s="50">
        <f t="shared" si="26"/>
        <v>4.4328747140360308E-5</v>
      </c>
      <c r="AG46" s="50">
        <f t="shared" si="27"/>
        <v>8.0501432365434902E-2</v>
      </c>
      <c r="AH46" s="50">
        <f t="shared" si="28"/>
        <v>2.3840461025179506E-3</v>
      </c>
      <c r="AI46" s="50">
        <f t="shared" si="29"/>
        <v>2.3031811947344326E-3</v>
      </c>
      <c r="AJ46" s="50">
        <f t="shared" si="30"/>
        <v>1.4294192177491942E-3</v>
      </c>
      <c r="AK46" s="310">
        <f t="shared" si="31"/>
        <v>2.6329407850119745E-3</v>
      </c>
      <c r="AL46" s="129">
        <f>'epa growth factor suumary'!$B$3</f>
        <v>0.99441820528920177</v>
      </c>
      <c r="AM46" s="130">
        <v>1</v>
      </c>
      <c r="AN46" s="130">
        <f>'epa growth factor suumary'!$B$4</f>
        <v>1</v>
      </c>
      <c r="AO46" s="130">
        <f>'epa growth factor suumary'!$B$5</f>
        <v>0.86894289552850745</v>
      </c>
      <c r="AP46" s="130">
        <f>'epa growth factor suumary'!$B$6</f>
        <v>0.8736042875292418</v>
      </c>
      <c r="AQ46" s="130">
        <f>'epa growth factor suumary'!$B$7</f>
        <v>0.87360428761116571</v>
      </c>
      <c r="AR46" s="130">
        <f>'epa growth factor suumary'!$B$8</f>
        <v>0.69135024412716917</v>
      </c>
      <c r="AS46" s="131">
        <f>'epa growth factor suumary'!$B$9</f>
        <v>0.85863874349508207</v>
      </c>
      <c r="AT46" s="2">
        <f t="shared" si="32"/>
        <v>4.4086745541114585</v>
      </c>
      <c r="AU46" s="3">
        <f t="shared" si="33"/>
        <v>2765.5830000000001</v>
      </c>
      <c r="AV46" s="3">
        <f t="shared" si="34"/>
        <v>1.5750879999999998E-2</v>
      </c>
      <c r="AW46" s="3">
        <f t="shared" si="35"/>
        <v>24.855025347973548</v>
      </c>
      <c r="AX46" s="3">
        <f t="shared" si="36"/>
        <v>0.74002905628044691</v>
      </c>
      <c r="AY46" s="3">
        <f t="shared" si="37"/>
        <v>0.71492787171434169</v>
      </c>
      <c r="AZ46" s="3">
        <f t="shared" si="38"/>
        <v>0.35113741120740893</v>
      </c>
      <c r="BA46" s="83">
        <f t="shared" si="39"/>
        <v>0.80328736967054071</v>
      </c>
      <c r="BB46" s="2">
        <f t="shared" si="40"/>
        <v>1.2078560422223173E-2</v>
      </c>
      <c r="BC46" s="3">
        <f t="shared" si="41"/>
        <v>7.5769397260273976</v>
      </c>
      <c r="BD46" s="3">
        <f t="shared" si="42"/>
        <v>4.3153095890410953E-5</v>
      </c>
      <c r="BE46" s="3">
        <f t="shared" si="43"/>
        <v>6.809595985746178E-2</v>
      </c>
      <c r="BF46" s="3">
        <f t="shared" si="44"/>
        <v>2.0274768665217721E-3</v>
      </c>
      <c r="BG46" s="3">
        <f t="shared" si="45"/>
        <v>1.9587064978475116E-3</v>
      </c>
      <c r="BH46" s="3">
        <f t="shared" si="46"/>
        <v>9.6202030467783272E-4</v>
      </c>
      <c r="BI46" s="121">
        <f t="shared" si="47"/>
        <v>2.2007873141658648E-3</v>
      </c>
    </row>
    <row r="47" spans="1:61" x14ac:dyDescent="0.25">
      <c r="A47" s="2">
        <v>34013</v>
      </c>
      <c r="B47" s="3" t="s">
        <v>35</v>
      </c>
      <c r="C47" s="3" t="s">
        <v>126</v>
      </c>
      <c r="D47" s="3">
        <v>2280002203</v>
      </c>
      <c r="E47" s="3" t="s">
        <v>71</v>
      </c>
      <c r="F47" s="367" t="s">
        <v>72</v>
      </c>
      <c r="G47" s="367" t="s">
        <v>73</v>
      </c>
      <c r="H47" s="367" t="s">
        <v>74</v>
      </c>
      <c r="I47" s="367" t="s">
        <v>80</v>
      </c>
      <c r="J47" s="3" t="s">
        <v>76</v>
      </c>
      <c r="K47" s="3" t="s">
        <v>79</v>
      </c>
      <c r="L47" s="3" t="s">
        <v>127</v>
      </c>
      <c r="M47" s="83" t="s">
        <v>128</v>
      </c>
      <c r="N47" s="85">
        <v>2.4810210000000001</v>
      </c>
      <c r="O47" s="50">
        <v>831.72040000000004</v>
      </c>
      <c r="P47" s="50">
        <v>5.163127E-3</v>
      </c>
      <c r="Q47" s="50">
        <v>21.453610000000001</v>
      </c>
      <c r="R47" s="50">
        <v>0.29158659999999997</v>
      </c>
      <c r="S47" s="50">
        <v>0.26825969999999999</v>
      </c>
      <c r="T47" s="50">
        <v>0.50788860000000002</v>
      </c>
      <c r="U47" s="81">
        <v>1.4465190000000001</v>
      </c>
      <c r="V47" s="132">
        <v>1.1409473848846585</v>
      </c>
      <c r="W47" s="133">
        <v>1.1401815455514226</v>
      </c>
      <c r="X47" s="134">
        <v>1.1401815455514226</v>
      </c>
      <c r="Y47" s="130">
        <v>1.1259021125614417</v>
      </c>
      <c r="Z47" s="130">
        <v>1.1403232612400285</v>
      </c>
      <c r="AA47" s="130">
        <v>1.1388988893643905</v>
      </c>
      <c r="AB47" s="130">
        <v>1.1411661249999994</v>
      </c>
      <c r="AC47" s="311">
        <v>1.1411294961686735</v>
      </c>
      <c r="AD47" s="85">
        <f t="shared" si="24"/>
        <v>7.7553819775175907E-3</v>
      </c>
      <c r="AE47" s="50">
        <f t="shared" si="25"/>
        <v>2.5981157565442397</v>
      </c>
      <c r="AF47" s="50">
        <f t="shared" si="26"/>
        <v>1.6128498966406247E-5</v>
      </c>
      <c r="AG47" s="50">
        <f t="shared" si="27"/>
        <v>6.6177163893340468E-2</v>
      </c>
      <c r="AH47" s="50">
        <f t="shared" si="28"/>
        <v>9.1096707574216899E-4</v>
      </c>
      <c r="AI47" s="50">
        <f t="shared" si="29"/>
        <v>8.3704294353760165E-4</v>
      </c>
      <c r="AJ47" s="50">
        <f t="shared" si="30"/>
        <v>1.5879048372429445E-3</v>
      </c>
      <c r="AK47" s="310">
        <f t="shared" si="31"/>
        <v>4.5223712264888041E-3</v>
      </c>
      <c r="AL47" s="132">
        <f>'epa growth factor suumary'!$B$10</f>
        <v>1.1142282901423042</v>
      </c>
      <c r="AM47" s="133">
        <f>'epa growth factor suumary'!$B$11</f>
        <v>1.1142282561841881</v>
      </c>
      <c r="AN47" s="134">
        <f>AM47</f>
        <v>1.1142282561841881</v>
      </c>
      <c r="AO47" s="130">
        <f>'epa growth factor suumary'!$B$12</f>
        <v>0.97382781870213742</v>
      </c>
      <c r="AP47" s="130">
        <f>'epa growth factor suumary'!$B$13</f>
        <v>1.1142282902172564</v>
      </c>
      <c r="AQ47" s="130">
        <f>'epa growth factor suumary'!$B$14</f>
        <v>1.1142282966527544</v>
      </c>
      <c r="AR47" s="130">
        <f>'epa growth factor suumary'!$B$15</f>
        <v>1.1142282902500085</v>
      </c>
      <c r="AS47" s="131">
        <f>'epa growth factor suumary'!$B$16</f>
        <v>1.1142282901464029</v>
      </c>
      <c r="AT47" s="2">
        <f t="shared" si="32"/>
        <v>2.7644237866371499</v>
      </c>
      <c r="AU47" s="3">
        <f t="shared" si="33"/>
        <v>926.72637092481546</v>
      </c>
      <c r="AV47" s="3">
        <f t="shared" si="34"/>
        <v>5.7529019936674985E-3</v>
      </c>
      <c r="AW47" s="3">
        <f t="shared" si="35"/>
        <v>20.892122229586363</v>
      </c>
      <c r="AX47" s="3">
        <f t="shared" si="36"/>
        <v>0.32489403876826306</v>
      </c>
      <c r="AY47" s="3">
        <f t="shared" si="37"/>
        <v>0.29890254859157889</v>
      </c>
      <c r="AZ47" s="3">
        <f t="shared" si="38"/>
        <v>0.56590384641547042</v>
      </c>
      <c r="BA47" s="83">
        <f t="shared" si="39"/>
        <v>1.6117523920342847</v>
      </c>
      <c r="BB47" s="2">
        <f t="shared" si="40"/>
        <v>7.5737637990058899E-3</v>
      </c>
      <c r="BC47" s="3">
        <f t="shared" si="41"/>
        <v>2.5389763586981244</v>
      </c>
      <c r="BD47" s="3">
        <f t="shared" si="42"/>
        <v>1.5761375325116435E-5</v>
      </c>
      <c r="BE47" s="3">
        <f t="shared" si="43"/>
        <v>5.7238691039962639E-2</v>
      </c>
      <c r="BF47" s="3">
        <f t="shared" si="44"/>
        <v>8.9012065415962479E-4</v>
      </c>
      <c r="BG47" s="3">
        <f t="shared" si="45"/>
        <v>8.1891109203172303E-4</v>
      </c>
      <c r="BH47" s="3">
        <f t="shared" si="46"/>
        <v>1.5504214970286862E-3</v>
      </c>
      <c r="BI47" s="121">
        <f t="shared" si="47"/>
        <v>4.4157599781761226E-3</v>
      </c>
    </row>
    <row r="48" spans="1:61" x14ac:dyDescent="0.25">
      <c r="A48" s="2">
        <v>34013</v>
      </c>
      <c r="B48" s="3" t="s">
        <v>35</v>
      </c>
      <c r="C48" s="3" t="s">
        <v>126</v>
      </c>
      <c r="D48" s="3">
        <v>2280002204</v>
      </c>
      <c r="E48" s="3" t="s">
        <v>71</v>
      </c>
      <c r="F48" s="367" t="s">
        <v>72</v>
      </c>
      <c r="G48" s="367" t="s">
        <v>73</v>
      </c>
      <c r="H48" s="367" t="s">
        <v>74</v>
      </c>
      <c r="I48" s="367" t="s">
        <v>80</v>
      </c>
      <c r="J48" s="3" t="s">
        <v>78</v>
      </c>
      <c r="K48" s="3" t="s">
        <v>79</v>
      </c>
      <c r="L48" s="3" t="s">
        <v>127</v>
      </c>
      <c r="M48" s="83" t="s">
        <v>128</v>
      </c>
      <c r="N48" s="85">
        <v>1.4888889999999999</v>
      </c>
      <c r="O48" s="50">
        <v>1638.89</v>
      </c>
      <c r="P48" s="50">
        <v>6.9949399999999998E-3</v>
      </c>
      <c r="Q48" s="50">
        <v>13.05181</v>
      </c>
      <c r="R48" s="50">
        <v>0.39504</v>
      </c>
      <c r="S48" s="50">
        <v>0.36343490000000001</v>
      </c>
      <c r="T48" s="50">
        <v>0.99941610000000003</v>
      </c>
      <c r="U48" s="81">
        <v>0.59408050000000001</v>
      </c>
      <c r="V48" s="132">
        <v>1.1409473848846585</v>
      </c>
      <c r="W48" s="133">
        <v>1.1401815455514226</v>
      </c>
      <c r="X48" s="134">
        <v>1.1401815455514226</v>
      </c>
      <c r="Y48" s="130">
        <v>1.1259021125614417</v>
      </c>
      <c r="Z48" s="130">
        <v>1.1403232612400285</v>
      </c>
      <c r="AA48" s="130">
        <v>1.1388988893643905</v>
      </c>
      <c r="AB48" s="130">
        <v>1.1411661249999994</v>
      </c>
      <c r="AC48" s="311">
        <v>1.1411294961686735</v>
      </c>
      <c r="AD48" s="85">
        <f t="shared" si="24"/>
        <v>4.6540931806398197E-3</v>
      </c>
      <c r="AE48" s="50">
        <f t="shared" si="25"/>
        <v>5.1195400909281403</v>
      </c>
      <c r="AF48" s="50">
        <f t="shared" si="26"/>
        <v>2.1850689041751966E-5</v>
      </c>
      <c r="AG48" s="50">
        <f t="shared" si="27"/>
        <v>4.026043959383712E-2</v>
      </c>
      <c r="AH48" s="50">
        <f t="shared" si="28"/>
        <v>1.2341734277267421E-3</v>
      </c>
      <c r="AI48" s="50">
        <f t="shared" si="29"/>
        <v>1.1340153533322148E-3</v>
      </c>
      <c r="AJ48" s="50">
        <f t="shared" si="30"/>
        <v>3.1246569810948269E-3</v>
      </c>
      <c r="AK48" s="310">
        <f t="shared" si="31"/>
        <v>1.8573226894483114E-3</v>
      </c>
      <c r="AL48" s="132">
        <f>'epa growth factor suumary'!$B$10</f>
        <v>1.1142282901423042</v>
      </c>
      <c r="AM48" s="133">
        <f>'epa growth factor suumary'!$B$11</f>
        <v>1.1142282561841881</v>
      </c>
      <c r="AN48" s="134">
        <f>AM48</f>
        <v>1.1142282561841881</v>
      </c>
      <c r="AO48" s="130">
        <f>'epa growth factor suumary'!$B$12</f>
        <v>0.97382781870213742</v>
      </c>
      <c r="AP48" s="130">
        <f>'epa growth factor suumary'!$B$13</f>
        <v>1.1142282902172564</v>
      </c>
      <c r="AQ48" s="130">
        <f>'epa growth factor suumary'!$B$14</f>
        <v>1.1142282966527544</v>
      </c>
      <c r="AR48" s="130">
        <f>'epa growth factor suumary'!$B$15</f>
        <v>1.1142282902500085</v>
      </c>
      <c r="AS48" s="131">
        <f>'epa growth factor suumary'!$B$16</f>
        <v>1.1142282901464029</v>
      </c>
      <c r="AT48" s="2">
        <f t="shared" si="32"/>
        <v>1.658962244681685</v>
      </c>
      <c r="AU48" s="3">
        <f t="shared" si="33"/>
        <v>1826.0975467777041</v>
      </c>
      <c r="AV48" s="3">
        <f t="shared" si="34"/>
        <v>7.7939597983130247E-3</v>
      </c>
      <c r="AW48" s="3">
        <f t="shared" si="35"/>
        <v>12.710215662414743</v>
      </c>
      <c r="AX48" s="3">
        <f t="shared" si="36"/>
        <v>0.44016474376742498</v>
      </c>
      <c r="AY48" s="3">
        <f t="shared" si="37"/>
        <v>0.40494944957116413</v>
      </c>
      <c r="AZ48" s="3">
        <f t="shared" si="38"/>
        <v>1.1135776923513314</v>
      </c>
      <c r="BA48" s="83">
        <f t="shared" si="39"/>
        <v>0.66194129972432014</v>
      </c>
      <c r="BB48" s="2">
        <f t="shared" si="40"/>
        <v>4.5451020402237944E-3</v>
      </c>
      <c r="BC48" s="3">
        <f t="shared" si="41"/>
        <v>5.003006977473162</v>
      </c>
      <c r="BD48" s="3">
        <f t="shared" si="42"/>
        <v>2.1353314515926094E-5</v>
      </c>
      <c r="BE48" s="3">
        <f t="shared" si="43"/>
        <v>3.482250866414998E-2</v>
      </c>
      <c r="BF48" s="3">
        <f t="shared" si="44"/>
        <v>1.2059308048422601E-3</v>
      </c>
      <c r="BG48" s="3">
        <f t="shared" si="45"/>
        <v>1.1094505467703127E-3</v>
      </c>
      <c r="BH48" s="3">
        <f t="shared" si="46"/>
        <v>3.0508977872639215E-3</v>
      </c>
      <c r="BI48" s="121">
        <f t="shared" si="47"/>
        <v>1.8135378074638907E-3</v>
      </c>
    </row>
    <row r="49" spans="1:61" x14ac:dyDescent="0.25">
      <c r="A49" s="2">
        <v>34015</v>
      </c>
      <c r="B49" s="3" t="s">
        <v>133</v>
      </c>
      <c r="C49" s="3" t="s">
        <v>126</v>
      </c>
      <c r="D49" s="3">
        <v>2280002101</v>
      </c>
      <c r="E49" s="79" t="s">
        <v>71</v>
      </c>
      <c r="F49" s="368" t="s">
        <v>72</v>
      </c>
      <c r="G49" s="368" t="s">
        <v>73</v>
      </c>
      <c r="H49" s="368" t="s">
        <v>74</v>
      </c>
      <c r="I49" s="368" t="s">
        <v>75</v>
      </c>
      <c r="J49" s="79" t="s">
        <v>76</v>
      </c>
      <c r="K49" s="3" t="s">
        <v>77</v>
      </c>
      <c r="L49" s="3" t="s">
        <v>127</v>
      </c>
      <c r="M49" s="83" t="s">
        <v>128</v>
      </c>
      <c r="N49" s="85">
        <v>0.41962820000000001</v>
      </c>
      <c r="O49" s="50">
        <v>190.72499999999999</v>
      </c>
      <c r="P49" s="50">
        <v>2.1846190000000001E-3</v>
      </c>
      <c r="Q49" s="50">
        <v>3.7649919999999999</v>
      </c>
      <c r="R49" s="50">
        <v>0.1170148</v>
      </c>
      <c r="S49" s="50">
        <v>0.11350590000000001</v>
      </c>
      <c r="T49" s="50">
        <v>1.75384E-3</v>
      </c>
      <c r="U49" s="81">
        <v>0.28076030000000002</v>
      </c>
      <c r="V49" s="129">
        <v>1.0272437289999996</v>
      </c>
      <c r="W49" s="130">
        <v>1.0272437289999996</v>
      </c>
      <c r="X49" s="130">
        <v>1.0272437289999996</v>
      </c>
      <c r="Y49" s="130">
        <v>1.0272437289999996</v>
      </c>
      <c r="Z49" s="130">
        <v>1.0272437289999996</v>
      </c>
      <c r="AA49" s="130">
        <v>1.0272437289999996</v>
      </c>
      <c r="AB49" s="130">
        <v>1.0272437289999996</v>
      </c>
      <c r="AC49" s="311">
        <v>1.0272437289999996</v>
      </c>
      <c r="AD49" s="85">
        <f t="shared" si="24"/>
        <v>1.1809874985248155E-3</v>
      </c>
      <c r="AE49" s="50">
        <f t="shared" si="25"/>
        <v>0.53677002798226003</v>
      </c>
      <c r="AF49" s="50">
        <f t="shared" si="26"/>
        <v>6.1483182685047951E-6</v>
      </c>
      <c r="AG49" s="50">
        <f t="shared" si="27"/>
        <v>1.059606690886347E-2</v>
      </c>
      <c r="AH49" s="50">
        <f t="shared" si="28"/>
        <v>3.293225191786004E-4</v>
      </c>
      <c r="AI49" s="50">
        <f t="shared" si="29"/>
        <v>3.1944718898493441E-4</v>
      </c>
      <c r="AJ49" s="50">
        <f t="shared" si="30"/>
        <v>4.9359483333407109E-6</v>
      </c>
      <c r="AK49" s="310">
        <f t="shared" si="31"/>
        <v>7.9016234938947565E-4</v>
      </c>
      <c r="AL49" s="129">
        <f>'epa growth factor suumary'!$B$3</f>
        <v>0.99441820528920177</v>
      </c>
      <c r="AM49" s="130">
        <v>1</v>
      </c>
      <c r="AN49" s="130">
        <f>'epa growth factor suumary'!$B$4</f>
        <v>1</v>
      </c>
      <c r="AO49" s="130">
        <f>'epa growth factor suumary'!$B$5</f>
        <v>0.86894289552850745</v>
      </c>
      <c r="AP49" s="130">
        <f>'epa growth factor suumary'!$B$6</f>
        <v>0.8736042875292418</v>
      </c>
      <c r="AQ49" s="130">
        <f>'epa growth factor suumary'!$B$7</f>
        <v>0.87360428761116571</v>
      </c>
      <c r="AR49" s="130">
        <f>'epa growth factor suumary'!$B$8</f>
        <v>0.69135024412716917</v>
      </c>
      <c r="AS49" s="131">
        <f>'epa growth factor suumary'!$B$9</f>
        <v>0.85863874349508207</v>
      </c>
      <c r="AT49" s="2">
        <f t="shared" si="32"/>
        <v>0.41728592153273825</v>
      </c>
      <c r="AU49" s="3">
        <f t="shared" si="33"/>
        <v>190.72499999999999</v>
      </c>
      <c r="AV49" s="3">
        <f t="shared" si="34"/>
        <v>2.1846190000000001E-3</v>
      </c>
      <c r="AW49" s="3">
        <f t="shared" si="35"/>
        <v>3.2715630501216664</v>
      </c>
      <c r="AX49" s="3">
        <f t="shared" si="36"/>
        <v>0.10222463098437673</v>
      </c>
      <c r="AY49" s="3">
        <f t="shared" si="37"/>
        <v>9.9159240909164226E-2</v>
      </c>
      <c r="AZ49" s="3">
        <f t="shared" si="38"/>
        <v>1.2125177121599944E-3</v>
      </c>
      <c r="BA49" s="83">
        <f t="shared" si="39"/>
        <v>0.24107167121530232</v>
      </c>
      <c r="BB49" s="2">
        <f t="shared" si="40"/>
        <v>1.1432491000896937E-3</v>
      </c>
      <c r="BC49" s="3">
        <f t="shared" si="41"/>
        <v>0.52253424657534242</v>
      </c>
      <c r="BD49" s="3">
        <f t="shared" si="42"/>
        <v>5.9852575342465751E-6</v>
      </c>
      <c r="BE49" s="3">
        <f t="shared" si="43"/>
        <v>8.9631864386894976E-3</v>
      </c>
      <c r="BF49" s="3">
        <f t="shared" si="44"/>
        <v>2.8006748214897732E-4</v>
      </c>
      <c r="BG49" s="3">
        <f t="shared" si="45"/>
        <v>2.7166915317579241E-4</v>
      </c>
      <c r="BH49" s="3">
        <f t="shared" si="46"/>
        <v>3.3219663346849161E-6</v>
      </c>
      <c r="BI49" s="121">
        <f t="shared" si="47"/>
        <v>6.6047033209671864E-4</v>
      </c>
    </row>
    <row r="50" spans="1:61" x14ac:dyDescent="0.25">
      <c r="A50" s="2">
        <v>34015</v>
      </c>
      <c r="B50" s="3" t="s">
        <v>133</v>
      </c>
      <c r="C50" s="3" t="s">
        <v>126</v>
      </c>
      <c r="D50" s="3">
        <v>2280002102</v>
      </c>
      <c r="E50" s="3" t="s">
        <v>71</v>
      </c>
      <c r="F50" s="367" t="s">
        <v>72</v>
      </c>
      <c r="G50" s="367" t="s">
        <v>73</v>
      </c>
      <c r="H50" s="367" t="s">
        <v>74</v>
      </c>
      <c r="I50" s="367" t="s">
        <v>75</v>
      </c>
      <c r="J50" s="3" t="s">
        <v>78</v>
      </c>
      <c r="K50" s="3" t="s">
        <v>77</v>
      </c>
      <c r="L50" s="3" t="s">
        <v>127</v>
      </c>
      <c r="M50" s="83" t="s">
        <v>128</v>
      </c>
      <c r="N50" s="85">
        <v>0.9079296</v>
      </c>
      <c r="O50" s="50">
        <v>446.35379999999998</v>
      </c>
      <c r="P50" s="50">
        <v>2.753209E-3</v>
      </c>
      <c r="Q50" s="50">
        <v>5.68506</v>
      </c>
      <c r="R50" s="50">
        <v>0.14756150000000001</v>
      </c>
      <c r="S50" s="50">
        <v>0.14304800000000001</v>
      </c>
      <c r="T50" s="50">
        <v>1.7225009999999999E-2</v>
      </c>
      <c r="U50" s="81">
        <v>0.18169089999999999</v>
      </c>
      <c r="V50" s="129">
        <v>1.0272437289999996</v>
      </c>
      <c r="W50" s="130">
        <v>1.0272437289999996</v>
      </c>
      <c r="X50" s="130">
        <v>1.0272437289999996</v>
      </c>
      <c r="Y50" s="130">
        <v>1.0272437289999996</v>
      </c>
      <c r="Z50" s="130">
        <v>1.0272437289999996</v>
      </c>
      <c r="AA50" s="130">
        <v>1.0272437289999996</v>
      </c>
      <c r="AB50" s="130">
        <v>1.0272437289999996</v>
      </c>
      <c r="AC50" s="311">
        <v>1.0272437289999996</v>
      </c>
      <c r="AD50" s="85">
        <f t="shared" si="24"/>
        <v>2.5552465423930907E-3</v>
      </c>
      <c r="AE50" s="50">
        <f t="shared" si="25"/>
        <v>1.2562031286721096</v>
      </c>
      <c r="AF50" s="50">
        <f t="shared" si="26"/>
        <v>7.7485388489763282E-6</v>
      </c>
      <c r="AG50" s="50">
        <f t="shared" si="27"/>
        <v>1.5999841736955445E-2</v>
      </c>
      <c r="AH50" s="50">
        <f t="shared" si="28"/>
        <v>4.1529212470365332E-4</v>
      </c>
      <c r="AI50" s="50">
        <f t="shared" si="29"/>
        <v>4.0258948204381352E-4</v>
      </c>
      <c r="AJ50" s="50">
        <f t="shared" si="30"/>
        <v>4.8477489053321322E-5</v>
      </c>
      <c r="AK50" s="310">
        <f t="shared" si="31"/>
        <v>5.1134476066127675E-4</v>
      </c>
      <c r="AL50" s="129">
        <f>'epa growth factor suumary'!$B$3</f>
        <v>0.99441820528920177</v>
      </c>
      <c r="AM50" s="130">
        <v>1</v>
      </c>
      <c r="AN50" s="130">
        <f>'epa growth factor suumary'!$B$4</f>
        <v>1</v>
      </c>
      <c r="AO50" s="130">
        <f>'epa growth factor suumary'!$B$5</f>
        <v>0.86894289552850745</v>
      </c>
      <c r="AP50" s="130">
        <f>'epa growth factor suumary'!$B$6</f>
        <v>0.8736042875292418</v>
      </c>
      <c r="AQ50" s="130">
        <f>'epa growth factor suumary'!$B$7</f>
        <v>0.87360428761116571</v>
      </c>
      <c r="AR50" s="130">
        <f>'epa growth factor suumary'!$B$8</f>
        <v>0.69135024412716917</v>
      </c>
      <c r="AS50" s="131">
        <f>'epa growth factor suumary'!$B$9</f>
        <v>0.85863874349508207</v>
      </c>
      <c r="AT50" s="2">
        <f t="shared" si="32"/>
        <v>0.90286172336094284</v>
      </c>
      <c r="AU50" s="3">
        <f t="shared" si="33"/>
        <v>446.35379999999998</v>
      </c>
      <c r="AV50" s="3">
        <f t="shared" si="34"/>
        <v>2.753209E-3</v>
      </c>
      <c r="AW50" s="3">
        <f t="shared" si="35"/>
        <v>4.9399924976532965</v>
      </c>
      <c r="AX50" s="3">
        <f t="shared" si="36"/>
        <v>0.12891035907424622</v>
      </c>
      <c r="AY50" s="3">
        <f t="shared" si="37"/>
        <v>0.12496734613420205</v>
      </c>
      <c r="AZ50" s="3">
        <f t="shared" si="38"/>
        <v>1.1908514868592929E-2</v>
      </c>
      <c r="BA50" s="83">
        <f t="shared" si="39"/>
        <v>0.15600684608049059</v>
      </c>
      <c r="BB50" s="2">
        <f t="shared" si="40"/>
        <v>2.4735937626327201E-3</v>
      </c>
      <c r="BC50" s="3">
        <f t="shared" si="41"/>
        <v>1.2228871232876712</v>
      </c>
      <c r="BD50" s="3">
        <f t="shared" si="42"/>
        <v>7.5430383561643831E-6</v>
      </c>
      <c r="BE50" s="3">
        <f t="shared" si="43"/>
        <v>1.3534226020967936E-2</v>
      </c>
      <c r="BF50" s="3">
        <f t="shared" si="44"/>
        <v>3.5317906595683896E-4</v>
      </c>
      <c r="BG50" s="3">
        <f t="shared" si="45"/>
        <v>3.4237629077863574E-4</v>
      </c>
      <c r="BH50" s="3">
        <f t="shared" si="46"/>
        <v>3.2626068133131314E-5</v>
      </c>
      <c r="BI50" s="121">
        <f t="shared" si="47"/>
        <v>4.2741601665887834E-4</v>
      </c>
    </row>
    <row r="51" spans="1:61" x14ac:dyDescent="0.25">
      <c r="A51" s="2">
        <v>34015</v>
      </c>
      <c r="B51" s="3" t="s">
        <v>133</v>
      </c>
      <c r="C51" s="3" t="s">
        <v>126</v>
      </c>
      <c r="D51" s="3">
        <v>2280002103</v>
      </c>
      <c r="E51" s="3" t="s">
        <v>71</v>
      </c>
      <c r="F51" s="367" t="s">
        <v>72</v>
      </c>
      <c r="G51" s="367" t="s">
        <v>73</v>
      </c>
      <c r="H51" s="367" t="s">
        <v>74</v>
      </c>
      <c r="I51" s="367" t="s">
        <v>75</v>
      </c>
      <c r="J51" s="3" t="s">
        <v>76</v>
      </c>
      <c r="K51" s="3" t="s">
        <v>79</v>
      </c>
      <c r="L51" s="3" t="s">
        <v>127</v>
      </c>
      <c r="M51" s="83" t="s">
        <v>128</v>
      </c>
      <c r="N51" s="85">
        <v>2.1515569999999999</v>
      </c>
      <c r="O51" s="50">
        <v>314.98020000000002</v>
      </c>
      <c r="P51" s="50">
        <v>3.7633850000000002E-3</v>
      </c>
      <c r="Q51" s="50">
        <v>11.663740000000001</v>
      </c>
      <c r="R51" s="50">
        <v>0.212536</v>
      </c>
      <c r="S51" s="50">
        <v>0.1955335</v>
      </c>
      <c r="T51" s="50">
        <v>0.19397900000000001</v>
      </c>
      <c r="U51" s="81">
        <v>2.1043780000000001</v>
      </c>
      <c r="V51" s="132">
        <v>1.1409473848846585</v>
      </c>
      <c r="W51" s="133">
        <v>1.1401815455514226</v>
      </c>
      <c r="X51" s="134">
        <v>1.1401815455514226</v>
      </c>
      <c r="Y51" s="130">
        <v>1.1259021125614417</v>
      </c>
      <c r="Z51" s="130">
        <v>1.1403232612400285</v>
      </c>
      <c r="AA51" s="130">
        <v>1.1388988893643905</v>
      </c>
      <c r="AB51" s="130">
        <v>1.1411661249999994</v>
      </c>
      <c r="AC51" s="311">
        <v>1.1411294961686735</v>
      </c>
      <c r="AD51" s="85">
        <f t="shared" si="24"/>
        <v>6.7255159796720037E-3</v>
      </c>
      <c r="AE51" s="50">
        <f t="shared" si="25"/>
        <v>0.98393044179204447</v>
      </c>
      <c r="AF51" s="50">
        <f t="shared" si="26"/>
        <v>1.1756005824123399E-5</v>
      </c>
      <c r="AG51" s="50">
        <f t="shared" si="27"/>
        <v>3.597871097634902E-2</v>
      </c>
      <c r="AH51" s="50">
        <f t="shared" si="28"/>
        <v>6.6399930041345396E-4</v>
      </c>
      <c r="AI51" s="50">
        <f t="shared" si="29"/>
        <v>6.1011749584529329E-4</v>
      </c>
      <c r="AJ51" s="50">
        <f t="shared" si="30"/>
        <v>6.0647195551061608E-4</v>
      </c>
      <c r="AK51" s="310">
        <f t="shared" si="31"/>
        <v>6.5790898818861394E-3</v>
      </c>
      <c r="AL51" s="132">
        <f>'epa growth factor suumary'!$B$10</f>
        <v>1.1142282901423042</v>
      </c>
      <c r="AM51" s="133">
        <f>'epa growth factor suumary'!$B$11</f>
        <v>1.1142282561841881</v>
      </c>
      <c r="AN51" s="134">
        <f>AM51</f>
        <v>1.1142282561841881</v>
      </c>
      <c r="AO51" s="130">
        <f>'epa growth factor suumary'!$B$12</f>
        <v>0.97382781870213742</v>
      </c>
      <c r="AP51" s="130">
        <f>'epa growth factor suumary'!$B$13</f>
        <v>1.1142282902172564</v>
      </c>
      <c r="AQ51" s="130">
        <f>'epa growth factor suumary'!$B$14</f>
        <v>1.1142282966527544</v>
      </c>
      <c r="AR51" s="130">
        <f>'epa growth factor suumary'!$B$15</f>
        <v>1.1142282902500085</v>
      </c>
      <c r="AS51" s="131">
        <f>'epa growth factor suumary'!$B$16</f>
        <v>1.1142282901464029</v>
      </c>
      <c r="AT51" s="2">
        <f t="shared" si="32"/>
        <v>2.3973256772537055</v>
      </c>
      <c r="AU51" s="3">
        <f t="shared" si="33"/>
        <v>350.95983897854683</v>
      </c>
      <c r="AV51" s="3">
        <f t="shared" si="34"/>
        <v>4.1932699058997306E-3</v>
      </c>
      <c r="AW51" s="3">
        <f t="shared" si="35"/>
        <v>11.358474482108869</v>
      </c>
      <c r="AX51" s="3">
        <f t="shared" si="36"/>
        <v>0.23681362388961483</v>
      </c>
      <c r="AY51" s="3">
        <f t="shared" si="37"/>
        <v>0.21786895864355135</v>
      </c>
      <c r="AZ51" s="3">
        <f t="shared" si="38"/>
        <v>0.21613688951440641</v>
      </c>
      <c r="BA51" s="83">
        <f t="shared" si="39"/>
        <v>2.3447575007617072</v>
      </c>
      <c r="BB51" s="2">
        <f t="shared" si="40"/>
        <v>6.5680155541197414E-3</v>
      </c>
      <c r="BC51" s="3">
        <f t="shared" si="41"/>
        <v>0.96153380542067624</v>
      </c>
      <c r="BD51" s="3">
        <f t="shared" si="42"/>
        <v>1.1488410701095153E-5</v>
      </c>
      <c r="BE51" s="3">
        <f t="shared" si="43"/>
        <v>3.1119108170161287E-2</v>
      </c>
      <c r="BF51" s="3">
        <f t="shared" si="44"/>
        <v>6.4880444901264337E-4</v>
      </c>
      <c r="BG51" s="3">
        <f t="shared" si="45"/>
        <v>5.9690125655767489E-4</v>
      </c>
      <c r="BH51" s="3">
        <f t="shared" si="46"/>
        <v>5.9215586168330525E-4</v>
      </c>
      <c r="BI51" s="121">
        <f t="shared" si="47"/>
        <v>6.4239931527718007E-3</v>
      </c>
    </row>
    <row r="52" spans="1:61" x14ac:dyDescent="0.25">
      <c r="A52" s="2">
        <v>34015</v>
      </c>
      <c r="B52" s="3" t="s">
        <v>133</v>
      </c>
      <c r="C52" s="3" t="s">
        <v>126</v>
      </c>
      <c r="D52" s="3">
        <v>2280002104</v>
      </c>
      <c r="E52" s="3" t="s">
        <v>71</v>
      </c>
      <c r="F52" s="367" t="s">
        <v>72</v>
      </c>
      <c r="G52" s="367" t="s">
        <v>73</v>
      </c>
      <c r="H52" s="367" t="s">
        <v>74</v>
      </c>
      <c r="I52" s="367" t="s">
        <v>75</v>
      </c>
      <c r="J52" s="3" t="s">
        <v>78</v>
      </c>
      <c r="K52" s="3" t="s">
        <v>79</v>
      </c>
      <c r="L52" s="3" t="s">
        <v>127</v>
      </c>
      <c r="M52" s="83" t="s">
        <v>128</v>
      </c>
      <c r="N52" s="85">
        <v>6.8446319999999998</v>
      </c>
      <c r="O52" s="50">
        <v>8053.06</v>
      </c>
      <c r="P52" s="50">
        <v>3.399804E-2</v>
      </c>
      <c r="Q52" s="50">
        <v>59.314419999999998</v>
      </c>
      <c r="R52" s="50">
        <v>1.920032</v>
      </c>
      <c r="S52" s="50">
        <v>1.7664299999999999</v>
      </c>
      <c r="T52" s="50">
        <v>4.9108640000000001</v>
      </c>
      <c r="U52" s="81">
        <v>2.748904</v>
      </c>
      <c r="V52" s="132">
        <v>1.1409473848846585</v>
      </c>
      <c r="W52" s="133">
        <v>1.1401815455514226</v>
      </c>
      <c r="X52" s="134">
        <v>1.1401815455514226</v>
      </c>
      <c r="Y52" s="130">
        <v>1.1259021125614417</v>
      </c>
      <c r="Z52" s="130">
        <v>1.1403232612400285</v>
      </c>
      <c r="AA52" s="130">
        <v>1.1388988893643905</v>
      </c>
      <c r="AB52" s="130">
        <v>1.1411661249999994</v>
      </c>
      <c r="AC52" s="311">
        <v>1.1411294961686735</v>
      </c>
      <c r="AD52" s="85">
        <f t="shared" si="24"/>
        <v>2.1395520495610547E-2</v>
      </c>
      <c r="AE52" s="50">
        <f t="shared" si="25"/>
        <v>25.156028485529696</v>
      </c>
      <c r="AF52" s="50">
        <f t="shared" si="26"/>
        <v>1.0620256929566874E-4</v>
      </c>
      <c r="AG52" s="50">
        <f t="shared" si="27"/>
        <v>0.18296501584481267</v>
      </c>
      <c r="AH52" s="50">
        <f t="shared" si="28"/>
        <v>5.9985127450005865E-3</v>
      </c>
      <c r="AI52" s="50">
        <f t="shared" si="29"/>
        <v>5.5117401784655906E-3</v>
      </c>
      <c r="AJ52" s="50">
        <f t="shared" si="30"/>
        <v>1.5353730524060265E-2</v>
      </c>
      <c r="AK52" s="310">
        <f t="shared" si="31"/>
        <v>8.5941244836604154E-3</v>
      </c>
      <c r="AL52" s="132">
        <f>'epa growth factor suumary'!$B$10</f>
        <v>1.1142282901423042</v>
      </c>
      <c r="AM52" s="133">
        <f>'epa growth factor suumary'!$B$11</f>
        <v>1.1142282561841881</v>
      </c>
      <c r="AN52" s="134">
        <f>AM52</f>
        <v>1.1142282561841881</v>
      </c>
      <c r="AO52" s="130">
        <f>'epa growth factor suumary'!$B$12</f>
        <v>0.97382781870213742</v>
      </c>
      <c r="AP52" s="130">
        <f>'epa growth factor suumary'!$B$13</f>
        <v>1.1142282902172564</v>
      </c>
      <c r="AQ52" s="130">
        <f>'epa growth factor suumary'!$B$14</f>
        <v>1.1142282966527544</v>
      </c>
      <c r="AR52" s="130">
        <f>'epa growth factor suumary'!$B$15</f>
        <v>1.1142282902500085</v>
      </c>
      <c r="AS52" s="131">
        <f>'epa growth factor suumary'!$B$16</f>
        <v>1.1142282901464029</v>
      </c>
      <c r="AT52" s="2">
        <f t="shared" si="32"/>
        <v>7.6264826100132996</v>
      </c>
      <c r="AU52" s="3">
        <f t="shared" si="33"/>
        <v>8972.9470007466389</v>
      </c>
      <c r="AV52" s="3">
        <f t="shared" si="34"/>
        <v>3.7881576822880271E-2</v>
      </c>
      <c r="AW52" s="3">
        <f t="shared" si="35"/>
        <v>57.762032246182429</v>
      </c>
      <c r="AX52" s="3">
        <f t="shared" si="36"/>
        <v>2.1393539725224193</v>
      </c>
      <c r="AY52" s="3">
        <f t="shared" si="37"/>
        <v>1.9682062900563249</v>
      </c>
      <c r="AZ52" s="3">
        <f t="shared" si="38"/>
        <v>5.4718235983703174</v>
      </c>
      <c r="BA52" s="83">
        <f t="shared" si="39"/>
        <v>3.0629066036966077</v>
      </c>
      <c r="BB52" s="2">
        <f t="shared" si="40"/>
        <v>2.0894472904146026E-2</v>
      </c>
      <c r="BC52" s="3">
        <f t="shared" si="41"/>
        <v>24.583416440401752</v>
      </c>
      <c r="BD52" s="3">
        <f t="shared" si="42"/>
        <v>1.0378514198049389E-4</v>
      </c>
      <c r="BE52" s="3">
        <f t="shared" si="43"/>
        <v>0.15825214314022584</v>
      </c>
      <c r="BF52" s="3">
        <f t="shared" si="44"/>
        <v>5.8612437603353957E-3</v>
      </c>
      <c r="BG52" s="3">
        <f t="shared" si="45"/>
        <v>5.392346000154315E-3</v>
      </c>
      <c r="BH52" s="3">
        <f t="shared" si="46"/>
        <v>1.4991297529781691E-2</v>
      </c>
      <c r="BI52" s="121">
        <f t="shared" si="47"/>
        <v>8.3915249416345421E-3</v>
      </c>
    </row>
    <row r="53" spans="1:61" x14ac:dyDescent="0.25">
      <c r="A53" s="2">
        <v>34015</v>
      </c>
      <c r="B53" s="3" t="s">
        <v>133</v>
      </c>
      <c r="C53" s="3" t="s">
        <v>126</v>
      </c>
      <c r="D53" s="3">
        <v>2280002201</v>
      </c>
      <c r="E53" s="3" t="s">
        <v>71</v>
      </c>
      <c r="F53" s="367" t="s">
        <v>72</v>
      </c>
      <c r="G53" s="367" t="s">
        <v>73</v>
      </c>
      <c r="H53" s="367" t="s">
        <v>74</v>
      </c>
      <c r="I53" s="367" t="s">
        <v>80</v>
      </c>
      <c r="J53" s="3" t="s">
        <v>76</v>
      </c>
      <c r="K53" s="3" t="s">
        <v>77</v>
      </c>
      <c r="L53" s="3" t="s">
        <v>127</v>
      </c>
      <c r="M53" s="83" t="s">
        <v>128</v>
      </c>
      <c r="N53" s="85">
        <v>13.98015</v>
      </c>
      <c r="O53" s="50">
        <v>6401.473</v>
      </c>
      <c r="P53" s="50">
        <v>4.5912349999999998E-2</v>
      </c>
      <c r="Q53" s="50">
        <v>92.725560000000002</v>
      </c>
      <c r="R53" s="50">
        <v>2.4592369999999999</v>
      </c>
      <c r="S53" s="50">
        <v>2.3854600000000001</v>
      </c>
      <c r="T53" s="50">
        <v>5.8849480000000003E-2</v>
      </c>
      <c r="U53" s="81">
        <v>3.646738</v>
      </c>
      <c r="V53" s="129">
        <v>1.0272437289999996</v>
      </c>
      <c r="W53" s="130">
        <v>1.0272437289999996</v>
      </c>
      <c r="X53" s="130">
        <v>1.0272437289999996</v>
      </c>
      <c r="Y53" s="130">
        <v>1.0272437289999996</v>
      </c>
      <c r="Z53" s="130">
        <v>1.0272437289999996</v>
      </c>
      <c r="AA53" s="130">
        <v>1.0272437289999996</v>
      </c>
      <c r="AB53" s="130">
        <v>1.0272437289999996</v>
      </c>
      <c r="AC53" s="311">
        <v>1.0272437289999996</v>
      </c>
      <c r="AD53" s="85">
        <f t="shared" si="24"/>
        <v>3.9345264158847516E-2</v>
      </c>
      <c r="AE53" s="50">
        <f t="shared" si="25"/>
        <v>18.01609039893922</v>
      </c>
      <c r="AF53" s="50">
        <f t="shared" si="26"/>
        <v>1.2921417430452912E-4</v>
      </c>
      <c r="AG53" s="50">
        <f t="shared" si="27"/>
        <v>0.26096369870688552</v>
      </c>
      <c r="AH53" s="50">
        <f t="shared" si="28"/>
        <v>6.9211939352733474E-3</v>
      </c>
      <c r="AI53" s="50">
        <f t="shared" si="29"/>
        <v>6.7135584267954502E-3</v>
      </c>
      <c r="AJ53" s="50">
        <f t="shared" si="30"/>
        <v>1.6562399804085178E-4</v>
      </c>
      <c r="AK53" s="310">
        <f t="shared" si="31"/>
        <v>1.0263256826865755E-2</v>
      </c>
      <c r="AL53" s="129">
        <f>'epa growth factor suumary'!$B$3</f>
        <v>0.99441820528920177</v>
      </c>
      <c r="AM53" s="130">
        <v>1</v>
      </c>
      <c r="AN53" s="130">
        <f>'epa growth factor suumary'!$B$4</f>
        <v>1</v>
      </c>
      <c r="AO53" s="130">
        <f>'epa growth factor suumary'!$B$5</f>
        <v>0.86894289552850745</v>
      </c>
      <c r="AP53" s="130">
        <f>'epa growth factor suumary'!$B$6</f>
        <v>0.8736042875292418</v>
      </c>
      <c r="AQ53" s="130">
        <f>'epa growth factor suumary'!$B$7</f>
        <v>0.87360428761116571</v>
      </c>
      <c r="AR53" s="130">
        <f>'epa growth factor suumary'!$B$8</f>
        <v>0.69135024412716917</v>
      </c>
      <c r="AS53" s="131">
        <f>'epa growth factor suumary'!$B$9</f>
        <v>0.85863874349508207</v>
      </c>
      <c r="AT53" s="2">
        <f t="shared" si="32"/>
        <v>13.902115672673835</v>
      </c>
      <c r="AU53" s="3">
        <f t="shared" si="33"/>
        <v>6401.473</v>
      </c>
      <c r="AV53" s="3">
        <f t="shared" si="34"/>
        <v>4.5912349999999998E-2</v>
      </c>
      <c r="AW53" s="3">
        <f t="shared" si="35"/>
        <v>80.573216595902352</v>
      </c>
      <c r="AX53" s="3">
        <f t="shared" si="36"/>
        <v>2.1483999872505497</v>
      </c>
      <c r="AY53" s="3">
        <f t="shared" si="37"/>
        <v>2.0839480839249314</v>
      </c>
      <c r="AZ53" s="3">
        <f t="shared" si="38"/>
        <v>4.0685602364756962E-2</v>
      </c>
      <c r="BA53" s="83">
        <f t="shared" si="39"/>
        <v>3.1312305341757685</v>
      </c>
      <c r="BB53" s="2">
        <f t="shared" si="40"/>
        <v>3.8087988144311878E-2</v>
      </c>
      <c r="BC53" s="3">
        <f t="shared" si="41"/>
        <v>17.538282191780823</v>
      </c>
      <c r="BD53" s="3">
        <f t="shared" si="42"/>
        <v>1.257872602739726E-4</v>
      </c>
      <c r="BE53" s="3">
        <f t="shared" si="43"/>
        <v>0.22074853861891056</v>
      </c>
      <c r="BF53" s="3">
        <f t="shared" si="44"/>
        <v>5.8860273623302728E-3</v>
      </c>
      <c r="BG53" s="3">
        <f t="shared" si="45"/>
        <v>5.7094468052737843E-3</v>
      </c>
      <c r="BH53" s="3">
        <f t="shared" si="46"/>
        <v>1.1146740373906016E-4</v>
      </c>
      <c r="BI53" s="121">
        <f t="shared" si="47"/>
        <v>8.5787137922623789E-3</v>
      </c>
    </row>
    <row r="54" spans="1:61" x14ac:dyDescent="0.25">
      <c r="A54" s="2">
        <v>34015</v>
      </c>
      <c r="B54" s="3" t="s">
        <v>133</v>
      </c>
      <c r="C54" s="3" t="s">
        <v>126</v>
      </c>
      <c r="D54" s="3">
        <v>2280002202</v>
      </c>
      <c r="E54" s="3" t="s">
        <v>71</v>
      </c>
      <c r="F54" s="367" t="s">
        <v>72</v>
      </c>
      <c r="G54" s="367" t="s">
        <v>73</v>
      </c>
      <c r="H54" s="367" t="s">
        <v>74</v>
      </c>
      <c r="I54" s="367" t="s">
        <v>80</v>
      </c>
      <c r="J54" s="3" t="s">
        <v>78</v>
      </c>
      <c r="K54" s="3" t="s">
        <v>77</v>
      </c>
      <c r="L54" s="3" t="s">
        <v>127</v>
      </c>
      <c r="M54" s="83" t="s">
        <v>128</v>
      </c>
      <c r="N54" s="85">
        <v>10.4604</v>
      </c>
      <c r="O54" s="50">
        <v>5237.32</v>
      </c>
      <c r="P54" s="50">
        <v>3.3471000000000001E-2</v>
      </c>
      <c r="Q54" s="50">
        <v>66.722219999999993</v>
      </c>
      <c r="R54" s="50">
        <v>1.7958780000000001</v>
      </c>
      <c r="S54" s="50">
        <v>1.739047</v>
      </c>
      <c r="T54" s="50">
        <v>0.47893760000000002</v>
      </c>
      <c r="U54" s="81">
        <v>2.0277729999999998</v>
      </c>
      <c r="V54" s="129">
        <v>1.0272437289999996</v>
      </c>
      <c r="W54" s="130">
        <v>1.0272437289999996</v>
      </c>
      <c r="X54" s="130">
        <v>1.0272437289999996</v>
      </c>
      <c r="Y54" s="130">
        <v>1.0272437289999996</v>
      </c>
      <c r="Z54" s="130">
        <v>1.0272437289999996</v>
      </c>
      <c r="AA54" s="130">
        <v>1.0272437289999996</v>
      </c>
      <c r="AB54" s="130">
        <v>1.0272437289999996</v>
      </c>
      <c r="AC54" s="311">
        <v>1.0272437289999996</v>
      </c>
      <c r="AD54" s="85">
        <f t="shared" si="24"/>
        <v>2.9439398089949578E-2</v>
      </c>
      <c r="AE54" s="50">
        <f t="shared" si="25"/>
        <v>14.739737333606239</v>
      </c>
      <c r="AF54" s="50">
        <f t="shared" si="26"/>
        <v>9.4199657132490374E-5</v>
      </c>
      <c r="AG54" s="50">
        <f t="shared" si="27"/>
        <v>0.18778077282180369</v>
      </c>
      <c r="AH54" s="50">
        <f t="shared" si="28"/>
        <v>5.0542586672577021E-3</v>
      </c>
      <c r="AI54" s="50">
        <f t="shared" si="29"/>
        <v>4.8943154114692118E-3</v>
      </c>
      <c r="AJ54" s="50">
        <f t="shared" si="30"/>
        <v>1.3479058799515348E-3</v>
      </c>
      <c r="AK54" s="310">
        <f t="shared" si="31"/>
        <v>5.7068961591383999E-3</v>
      </c>
      <c r="AL54" s="129">
        <f>'epa growth factor suumary'!$B$3</f>
        <v>0.99441820528920177</v>
      </c>
      <c r="AM54" s="130">
        <v>1</v>
      </c>
      <c r="AN54" s="130">
        <f>'epa growth factor suumary'!$B$4</f>
        <v>1</v>
      </c>
      <c r="AO54" s="130">
        <f>'epa growth factor suumary'!$B$5</f>
        <v>0.86894289552850745</v>
      </c>
      <c r="AP54" s="130">
        <f>'epa growth factor suumary'!$B$6</f>
        <v>0.8736042875292418</v>
      </c>
      <c r="AQ54" s="130">
        <f>'epa growth factor suumary'!$B$7</f>
        <v>0.87360428761116571</v>
      </c>
      <c r="AR54" s="130">
        <f>'epa growth factor suumary'!$B$8</f>
        <v>0.69135024412716917</v>
      </c>
      <c r="AS54" s="131">
        <f>'epa growth factor suumary'!$B$9</f>
        <v>0.85863874349508207</v>
      </c>
      <c r="AT54" s="2">
        <f t="shared" si="32"/>
        <v>10.402012194607167</v>
      </c>
      <c r="AU54" s="3">
        <f t="shared" si="33"/>
        <v>5237.32</v>
      </c>
      <c r="AV54" s="3">
        <f t="shared" si="34"/>
        <v>3.3471000000000001E-2</v>
      </c>
      <c r="AW54" s="3">
        <f t="shared" si="35"/>
        <v>57.977799042890084</v>
      </c>
      <c r="AX54" s="3">
        <f t="shared" si="36"/>
        <v>1.5688867206794397</v>
      </c>
      <c r="AY54" s="3">
        <f t="shared" si="37"/>
        <v>1.5192389155573349</v>
      </c>
      <c r="AZ54" s="3">
        <f t="shared" si="38"/>
        <v>0.33111362668168048</v>
      </c>
      <c r="BA54" s="83">
        <f t="shared" si="39"/>
        <v>1.741124460813253</v>
      </c>
      <c r="BB54" s="2">
        <f t="shared" si="40"/>
        <v>2.849866354686895E-2</v>
      </c>
      <c r="BC54" s="3">
        <f t="shared" si="41"/>
        <v>14.348821917808218</v>
      </c>
      <c r="BD54" s="3">
        <f t="shared" si="42"/>
        <v>9.1701369863013706E-5</v>
      </c>
      <c r="BE54" s="3">
        <f t="shared" si="43"/>
        <v>0.15884328504901393</v>
      </c>
      <c r="BF54" s="3">
        <f t="shared" si="44"/>
        <v>4.2983197826833965E-3</v>
      </c>
      <c r="BG54" s="3">
        <f t="shared" si="45"/>
        <v>4.1622983987872186E-3</v>
      </c>
      <c r="BH54" s="3">
        <f t="shared" si="46"/>
        <v>9.0716062104569996E-4</v>
      </c>
      <c r="BI54" s="121">
        <f t="shared" si="47"/>
        <v>4.7702040022280902E-3</v>
      </c>
    </row>
    <row r="55" spans="1:61" x14ac:dyDescent="0.25">
      <c r="A55" s="2">
        <v>34015</v>
      </c>
      <c r="B55" s="3" t="s">
        <v>133</v>
      </c>
      <c r="C55" s="3" t="s">
        <v>126</v>
      </c>
      <c r="D55" s="3">
        <v>2280002203</v>
      </c>
      <c r="E55" s="3" t="s">
        <v>71</v>
      </c>
      <c r="F55" s="367" t="s">
        <v>72</v>
      </c>
      <c r="G55" s="367" t="s">
        <v>73</v>
      </c>
      <c r="H55" s="367" t="s">
        <v>74</v>
      </c>
      <c r="I55" s="367" t="s">
        <v>80</v>
      </c>
      <c r="J55" s="3" t="s">
        <v>76</v>
      </c>
      <c r="K55" s="3" t="s">
        <v>79</v>
      </c>
      <c r="L55" s="3" t="s">
        <v>127</v>
      </c>
      <c r="M55" s="83" t="s">
        <v>128</v>
      </c>
      <c r="N55" s="85">
        <v>24.756509999999999</v>
      </c>
      <c r="O55" s="50">
        <v>4805.8140000000003</v>
      </c>
      <c r="P55" s="50">
        <v>4.2803050000000002E-2</v>
      </c>
      <c r="Q55" s="50">
        <v>147.5153</v>
      </c>
      <c r="R55" s="50">
        <v>2.4172929999999999</v>
      </c>
      <c r="S55" s="50">
        <v>2.2239100000000001</v>
      </c>
      <c r="T55" s="50">
        <v>2.949198</v>
      </c>
      <c r="U55" s="81">
        <v>20.268609999999999</v>
      </c>
      <c r="V55" s="132">
        <v>1.1409473848846585</v>
      </c>
      <c r="W55" s="133">
        <v>1.1401815455514226</v>
      </c>
      <c r="X55" s="134">
        <v>1.1401815455514226</v>
      </c>
      <c r="Y55" s="130">
        <v>1.1259021125614417</v>
      </c>
      <c r="Z55" s="130">
        <v>1.1403232612400285</v>
      </c>
      <c r="AA55" s="130">
        <v>1.1388988893643905</v>
      </c>
      <c r="AB55" s="130">
        <v>1.1411661249999994</v>
      </c>
      <c r="AC55" s="311">
        <v>1.1411294961686735</v>
      </c>
      <c r="AD55" s="85">
        <f t="shared" si="24"/>
        <v>7.7385959844851776E-2</v>
      </c>
      <c r="AE55" s="50">
        <f t="shared" si="25"/>
        <v>15.012329956582644</v>
      </c>
      <c r="AF55" s="50">
        <f t="shared" si="26"/>
        <v>1.3370752795428719E-4</v>
      </c>
      <c r="AG55" s="50">
        <f t="shared" si="27"/>
        <v>0.45503503535653378</v>
      </c>
      <c r="AH55" s="50">
        <f t="shared" si="28"/>
        <v>7.5520422935142243E-3</v>
      </c>
      <c r="AI55" s="50">
        <f t="shared" si="29"/>
        <v>6.93920172341469E-3</v>
      </c>
      <c r="AJ55" s="50">
        <f t="shared" si="30"/>
        <v>9.2206160370349264E-3</v>
      </c>
      <c r="AK55" s="310">
        <f t="shared" si="31"/>
        <v>6.3367421143395442E-2</v>
      </c>
      <c r="AL55" s="132">
        <f>'epa growth factor suumary'!$B$10</f>
        <v>1.1142282901423042</v>
      </c>
      <c r="AM55" s="133">
        <f>'epa growth factor suumary'!$B$11</f>
        <v>1.1142282561841881</v>
      </c>
      <c r="AN55" s="134">
        <f>AM55</f>
        <v>1.1142282561841881</v>
      </c>
      <c r="AO55" s="130">
        <f>'epa growth factor suumary'!$B$12</f>
        <v>0.97382781870213742</v>
      </c>
      <c r="AP55" s="130">
        <f>'epa growth factor suumary'!$B$13</f>
        <v>1.1142282902172564</v>
      </c>
      <c r="AQ55" s="130">
        <f>'epa growth factor suumary'!$B$14</f>
        <v>1.1142282966527544</v>
      </c>
      <c r="AR55" s="130">
        <f>'epa growth factor suumary'!$B$15</f>
        <v>1.1142282902500085</v>
      </c>
      <c r="AS55" s="131">
        <f>'epa growth factor suumary'!$B$16</f>
        <v>1.1142282901464029</v>
      </c>
      <c r="AT55" s="2">
        <f t="shared" si="32"/>
        <v>27.584403807190853</v>
      </c>
      <c r="AU55" s="3">
        <f t="shared" si="33"/>
        <v>5354.7737527655581</v>
      </c>
      <c r="AV55" s="3">
        <f t="shared" si="34"/>
        <v>4.7692367760864614E-2</v>
      </c>
      <c r="AW55" s="3">
        <f t="shared" si="35"/>
        <v>143.65450282419141</v>
      </c>
      <c r="AX55" s="3">
        <f t="shared" si="36"/>
        <v>2.6934162463441425</v>
      </c>
      <c r="AY55" s="3">
        <f t="shared" si="37"/>
        <v>2.4779434512090268</v>
      </c>
      <c r="AZ55" s="3">
        <f t="shared" si="38"/>
        <v>3.2860798451487443</v>
      </c>
      <c r="BA55" s="83">
        <f t="shared" si="39"/>
        <v>22.583858663944284</v>
      </c>
      <c r="BB55" s="2">
        <f t="shared" si="40"/>
        <v>7.5573709060796856E-2</v>
      </c>
      <c r="BC55" s="3">
        <f t="shared" si="41"/>
        <v>14.670613021275502</v>
      </c>
      <c r="BD55" s="3">
        <f t="shared" si="42"/>
        <v>1.3066402126264278E-4</v>
      </c>
      <c r="BE55" s="3">
        <f t="shared" si="43"/>
        <v>0.39357398034025043</v>
      </c>
      <c r="BF55" s="3">
        <f t="shared" si="44"/>
        <v>7.3792225927236778E-3</v>
      </c>
      <c r="BG55" s="3">
        <f t="shared" si="45"/>
        <v>6.7888861676959639E-3</v>
      </c>
      <c r="BH55" s="3">
        <f t="shared" si="46"/>
        <v>9.0029584798595741E-3</v>
      </c>
      <c r="BI55" s="121">
        <f t="shared" si="47"/>
        <v>6.1873585380669269E-2</v>
      </c>
    </row>
    <row r="56" spans="1:61" x14ac:dyDescent="0.25">
      <c r="A56" s="2">
        <v>34015</v>
      </c>
      <c r="B56" s="3" t="s">
        <v>133</v>
      </c>
      <c r="C56" s="3" t="s">
        <v>126</v>
      </c>
      <c r="D56" s="3">
        <v>2280002204</v>
      </c>
      <c r="E56" s="3" t="s">
        <v>71</v>
      </c>
      <c r="F56" s="367" t="s">
        <v>72</v>
      </c>
      <c r="G56" s="367" t="s">
        <v>73</v>
      </c>
      <c r="H56" s="367" t="s">
        <v>74</v>
      </c>
      <c r="I56" s="367" t="s">
        <v>80</v>
      </c>
      <c r="J56" s="3" t="s">
        <v>78</v>
      </c>
      <c r="K56" s="3" t="s">
        <v>79</v>
      </c>
      <c r="L56" s="3" t="s">
        <v>127</v>
      </c>
      <c r="M56" s="83" t="s">
        <v>128</v>
      </c>
      <c r="N56" s="85">
        <v>10.66217</v>
      </c>
      <c r="O56" s="50">
        <v>10936.36</v>
      </c>
      <c r="P56" s="50">
        <v>4.7253509999999999E-2</v>
      </c>
      <c r="Q56" s="50">
        <v>92.234170000000006</v>
      </c>
      <c r="R56" s="50">
        <v>2.6686390000000002</v>
      </c>
      <c r="S56" s="50">
        <v>2.4551419999999999</v>
      </c>
      <c r="T56" s="50">
        <v>6.66913</v>
      </c>
      <c r="U56" s="81">
        <v>4.2267979999999996</v>
      </c>
      <c r="V56" s="132">
        <v>1.1409473848846585</v>
      </c>
      <c r="W56" s="133">
        <v>1.1401815455514226</v>
      </c>
      <c r="X56" s="134">
        <v>1.1401815455514226</v>
      </c>
      <c r="Y56" s="130">
        <v>1.1259021125614417</v>
      </c>
      <c r="Z56" s="130">
        <v>1.1403232612400285</v>
      </c>
      <c r="AA56" s="130">
        <v>1.1388988893643905</v>
      </c>
      <c r="AB56" s="130">
        <v>1.1411661249999994</v>
      </c>
      <c r="AC56" s="311">
        <v>1.1411294961686735</v>
      </c>
      <c r="AD56" s="85">
        <f t="shared" si="24"/>
        <v>3.3328698571768928E-2</v>
      </c>
      <c r="AE56" s="50">
        <f t="shared" si="25"/>
        <v>34.162837938374679</v>
      </c>
      <c r="AF56" s="50">
        <f t="shared" si="26"/>
        <v>1.4760980839597149E-4</v>
      </c>
      <c r="AG56" s="50">
        <f t="shared" si="27"/>
        <v>0.28451136124205795</v>
      </c>
      <c r="AH56" s="50">
        <f t="shared" si="28"/>
        <v>8.3372907604173374E-3</v>
      </c>
      <c r="AI56" s="50">
        <f t="shared" si="29"/>
        <v>7.6607082110462148E-3</v>
      </c>
      <c r="AJ56" s="50">
        <f t="shared" si="30"/>
        <v>2.085091846361985E-2</v>
      </c>
      <c r="AK56" s="310">
        <f t="shared" si="31"/>
        <v>1.3214585951087005E-2</v>
      </c>
      <c r="AL56" s="132">
        <f>'epa growth factor suumary'!$B$10</f>
        <v>1.1142282901423042</v>
      </c>
      <c r="AM56" s="133">
        <f>'epa growth factor suumary'!$B$11</f>
        <v>1.1142282561841881</v>
      </c>
      <c r="AN56" s="134">
        <f>AM56</f>
        <v>1.1142282561841881</v>
      </c>
      <c r="AO56" s="130">
        <f>'epa growth factor suumary'!$B$12</f>
        <v>0.97382781870213742</v>
      </c>
      <c r="AP56" s="130">
        <f>'epa growth factor suumary'!$B$13</f>
        <v>1.1142282902172564</v>
      </c>
      <c r="AQ56" s="130">
        <f>'epa growth factor suumary'!$B$14</f>
        <v>1.1142282966527544</v>
      </c>
      <c r="AR56" s="130">
        <f>'epa growth factor suumary'!$B$15</f>
        <v>1.1142282902500085</v>
      </c>
      <c r="AS56" s="131">
        <f>'epa growth factor suumary'!$B$16</f>
        <v>1.1142282901464029</v>
      </c>
      <c r="AT56" s="2">
        <f t="shared" si="32"/>
        <v>11.880091448306571</v>
      </c>
      <c r="AU56" s="3">
        <f t="shared" si="33"/>
        <v>12185.601331802507</v>
      </c>
      <c r="AV56" s="3">
        <f t="shared" si="34"/>
        <v>5.2651196045882094E-2</v>
      </c>
      <c r="AW56" s="3">
        <f t="shared" si="35"/>
        <v>89.820200580902124</v>
      </c>
      <c r="AX56" s="3">
        <f t="shared" si="36"/>
        <v>2.9734730701770893</v>
      </c>
      <c r="AY56" s="3">
        <f t="shared" si="37"/>
        <v>2.7355886887006364</v>
      </c>
      <c r="AZ56" s="3">
        <f t="shared" si="38"/>
        <v>7.4309333173550387</v>
      </c>
      <c r="BA56" s="83">
        <f t="shared" si="39"/>
        <v>4.7096179083342351</v>
      </c>
      <c r="BB56" s="2">
        <f t="shared" si="40"/>
        <v>3.2548195748785126E-2</v>
      </c>
      <c r="BC56" s="3">
        <f t="shared" si="41"/>
        <v>33.385209128226045</v>
      </c>
      <c r="BD56" s="3">
        <f t="shared" si="42"/>
        <v>1.4424985218049888E-4</v>
      </c>
      <c r="BE56" s="3">
        <f t="shared" si="43"/>
        <v>0.24608274131754007</v>
      </c>
      <c r="BF56" s="3">
        <f t="shared" si="44"/>
        <v>8.1465015621290122E-3</v>
      </c>
      <c r="BG56" s="3">
        <f t="shared" si="45"/>
        <v>7.4947635306866749E-3</v>
      </c>
      <c r="BH56" s="3">
        <f t="shared" si="46"/>
        <v>2.0358721417411064E-2</v>
      </c>
      <c r="BI56" s="121">
        <f t="shared" si="47"/>
        <v>1.2903062762559548E-2</v>
      </c>
    </row>
    <row r="57" spans="1:61" x14ac:dyDescent="0.25">
      <c r="A57" s="2">
        <v>34017</v>
      </c>
      <c r="B57" s="3" t="s">
        <v>36</v>
      </c>
      <c r="C57" s="3" t="s">
        <v>126</v>
      </c>
      <c r="D57" s="3">
        <v>2280002101</v>
      </c>
      <c r="E57" s="79" t="s">
        <v>71</v>
      </c>
      <c r="F57" s="368" t="s">
        <v>72</v>
      </c>
      <c r="G57" s="368" t="s">
        <v>73</v>
      </c>
      <c r="H57" s="368" t="s">
        <v>74</v>
      </c>
      <c r="I57" s="368" t="s">
        <v>75</v>
      </c>
      <c r="J57" s="79" t="s">
        <v>76</v>
      </c>
      <c r="K57" s="3" t="s">
        <v>77</v>
      </c>
      <c r="L57" s="3" t="s">
        <v>127</v>
      </c>
      <c r="M57" s="83" t="s">
        <v>128</v>
      </c>
      <c r="N57" s="85">
        <v>14.670787000000001</v>
      </c>
      <c r="O57" s="50">
        <v>6744.4132</v>
      </c>
      <c r="P57" s="50">
        <v>8.1299012000000004E-2</v>
      </c>
      <c r="Q57" s="50">
        <v>140.43753000000001</v>
      </c>
      <c r="R57" s="50">
        <v>4.3546775999999996</v>
      </c>
      <c r="S57" s="50">
        <v>4.2240390999999997</v>
      </c>
      <c r="T57" s="50">
        <v>6.1999770000000003E-2</v>
      </c>
      <c r="U57" s="81">
        <v>10.564948599999999</v>
      </c>
      <c r="V57" s="129">
        <v>1.0272437289999996</v>
      </c>
      <c r="W57" s="130">
        <v>1.0272437289999996</v>
      </c>
      <c r="X57" s="130">
        <v>1.0272437289999996</v>
      </c>
      <c r="Y57" s="130">
        <v>1.0272437289999996</v>
      </c>
      <c r="Z57" s="130">
        <v>1.0272437289999996</v>
      </c>
      <c r="AA57" s="130">
        <v>1.0272437289999996</v>
      </c>
      <c r="AB57" s="130">
        <v>1.0272437289999996</v>
      </c>
      <c r="AC57" s="311">
        <v>1.0272437289999996</v>
      </c>
      <c r="AD57" s="85">
        <f t="shared" si="24"/>
        <v>4.1288969712999224E-2</v>
      </c>
      <c r="AE57" s="50">
        <f t="shared" si="25"/>
        <v>18.981249768451562</v>
      </c>
      <c r="AF57" s="50">
        <f t="shared" si="26"/>
        <v>2.2880520616683759E-4</v>
      </c>
      <c r="AG57" s="50">
        <f t="shared" si="27"/>
        <v>0.39524266303766936</v>
      </c>
      <c r="AH57" s="50">
        <f t="shared" si="28"/>
        <v>1.2255658236758268E-2</v>
      </c>
      <c r="AI57" s="50">
        <f t="shared" si="29"/>
        <v>1.1887993634317267E-2</v>
      </c>
      <c r="AJ57" s="50">
        <f t="shared" si="30"/>
        <v>1.7449006830669124E-4</v>
      </c>
      <c r="AK57" s="310">
        <f t="shared" si="31"/>
        <v>2.9733636154951573E-2</v>
      </c>
      <c r="AL57" s="129">
        <f>'epa growth factor suumary'!$B$3</f>
        <v>0.99441820528920177</v>
      </c>
      <c r="AM57" s="130">
        <v>1</v>
      </c>
      <c r="AN57" s="130">
        <f>'epa growth factor suumary'!$B$4</f>
        <v>1</v>
      </c>
      <c r="AO57" s="130">
        <f>'epa growth factor suumary'!$B$5</f>
        <v>0.86894289552850745</v>
      </c>
      <c r="AP57" s="130">
        <f>'epa growth factor suumary'!$B$6</f>
        <v>0.8736042875292418</v>
      </c>
      <c r="AQ57" s="130">
        <f>'epa growth factor suumary'!$B$7</f>
        <v>0.87360428761116571</v>
      </c>
      <c r="AR57" s="130">
        <f>'epa growth factor suumary'!$B$8</f>
        <v>0.69135024412716917</v>
      </c>
      <c r="AS57" s="131">
        <f>'epa growth factor suumary'!$B$9</f>
        <v>0.85863874349508207</v>
      </c>
      <c r="AT57" s="2">
        <f t="shared" si="32"/>
        <v>14.588897678720153</v>
      </c>
      <c r="AU57" s="3">
        <f t="shared" si="33"/>
        <v>6744.4132</v>
      </c>
      <c r="AV57" s="3">
        <f t="shared" si="34"/>
        <v>8.1299012000000004E-2</v>
      </c>
      <c r="AW57" s="3">
        <f t="shared" si="35"/>
        <v>122.03219395907163</v>
      </c>
      <c r="AX57" s="3">
        <f t="shared" si="36"/>
        <v>3.8042650221675482</v>
      </c>
      <c r="AY57" s="3">
        <f t="shared" si="37"/>
        <v>3.6901386687972093</v>
      </c>
      <c r="AZ57" s="3">
        <f t="shared" si="38"/>
        <v>4.2863556125328342E-2</v>
      </c>
      <c r="BA57" s="83">
        <f t="shared" si="39"/>
        <v>9.0714741909941257</v>
      </c>
      <c r="BB57" s="2">
        <f t="shared" si="40"/>
        <v>3.996958268142508E-2</v>
      </c>
      <c r="BC57" s="3">
        <f t="shared" si="41"/>
        <v>18.477844383561642</v>
      </c>
      <c r="BD57" s="3">
        <f t="shared" si="42"/>
        <v>2.227370191780822E-4</v>
      </c>
      <c r="BE57" s="3">
        <f t="shared" si="43"/>
        <v>0.33433477797005928</v>
      </c>
      <c r="BF57" s="3">
        <f t="shared" si="44"/>
        <v>1.0422643896349447E-2</v>
      </c>
      <c r="BG57" s="3">
        <f t="shared" si="45"/>
        <v>1.0109968955608792E-2</v>
      </c>
      <c r="BH57" s="3">
        <f t="shared" si="46"/>
        <v>1.1743440034336533E-4</v>
      </c>
      <c r="BI57" s="121">
        <f t="shared" si="47"/>
        <v>2.4853353947929112E-2</v>
      </c>
    </row>
    <row r="58" spans="1:61" x14ac:dyDescent="0.25">
      <c r="A58" s="2">
        <v>34017</v>
      </c>
      <c r="B58" s="3" t="s">
        <v>36</v>
      </c>
      <c r="C58" s="3" t="s">
        <v>126</v>
      </c>
      <c r="D58" s="3">
        <v>2280002102</v>
      </c>
      <c r="E58" s="3" t="s">
        <v>71</v>
      </c>
      <c r="F58" s="367" t="s">
        <v>72</v>
      </c>
      <c r="G58" s="367" t="s">
        <v>73</v>
      </c>
      <c r="H58" s="367" t="s">
        <v>74</v>
      </c>
      <c r="I58" s="367" t="s">
        <v>75</v>
      </c>
      <c r="J58" s="3" t="s">
        <v>78</v>
      </c>
      <c r="K58" s="3" t="s">
        <v>77</v>
      </c>
      <c r="L58" s="3" t="s">
        <v>127</v>
      </c>
      <c r="M58" s="83" t="s">
        <v>128</v>
      </c>
      <c r="N58" s="85">
        <v>159.54568699999999</v>
      </c>
      <c r="O58" s="50">
        <v>69087.197899999999</v>
      </c>
      <c r="P58" s="50">
        <v>0.48196069000000002</v>
      </c>
      <c r="Q58" s="50">
        <v>1017.063499</v>
      </c>
      <c r="R58" s="50">
        <v>25.821992000000002</v>
      </c>
      <c r="S58" s="50">
        <v>25.041152499999999</v>
      </c>
      <c r="T58" s="50">
        <v>1.5344736999999999</v>
      </c>
      <c r="U58" s="81">
        <v>29.440215800000001</v>
      </c>
      <c r="V58" s="129">
        <v>1.0272437289999996</v>
      </c>
      <c r="W58" s="130">
        <v>1.0272437289999996</v>
      </c>
      <c r="X58" s="130">
        <v>1.0272437289999996</v>
      </c>
      <c r="Y58" s="130">
        <v>1.0272437289999996</v>
      </c>
      <c r="Z58" s="130">
        <v>1.0272437289999996</v>
      </c>
      <c r="AA58" s="130">
        <v>1.0272437289999996</v>
      </c>
      <c r="AB58" s="130">
        <v>1.0272437289999996</v>
      </c>
      <c r="AC58" s="311">
        <v>1.0272437289999996</v>
      </c>
      <c r="AD58" s="85">
        <f t="shared" si="24"/>
        <v>0.44902001769793631</v>
      </c>
      <c r="AE58" s="50">
        <f t="shared" si="25"/>
        <v>194.43668711495053</v>
      </c>
      <c r="AF58" s="50">
        <f t="shared" si="26"/>
        <v>1.3564139628137338E-3</v>
      </c>
      <c r="AG58" s="50">
        <f t="shared" si="27"/>
        <v>2.8623893187467049</v>
      </c>
      <c r="AH58" s="50">
        <f t="shared" si="28"/>
        <v>7.2672546170652483E-2</v>
      </c>
      <c r="AI58" s="50">
        <f t="shared" si="29"/>
        <v>7.0474977733034697E-2</v>
      </c>
      <c r="AJ58" s="50">
        <f t="shared" si="30"/>
        <v>4.3185711935354153E-3</v>
      </c>
      <c r="AK58" s="310">
        <f t="shared" si="31"/>
        <v>8.2855553591662204E-2</v>
      </c>
      <c r="AL58" s="129">
        <f>'epa growth factor suumary'!$B$3</f>
        <v>0.99441820528920177</v>
      </c>
      <c r="AM58" s="130">
        <v>1</v>
      </c>
      <c r="AN58" s="130">
        <f>'epa growth factor suumary'!$B$4</f>
        <v>1</v>
      </c>
      <c r="AO58" s="130">
        <f>'epa growth factor suumary'!$B$5</f>
        <v>0.86894289552850745</v>
      </c>
      <c r="AP58" s="130">
        <f>'epa growth factor suumary'!$B$6</f>
        <v>0.8736042875292418</v>
      </c>
      <c r="AQ58" s="130">
        <f>'epa growth factor suumary'!$B$7</f>
        <v>0.87360428761116571</v>
      </c>
      <c r="AR58" s="130">
        <f>'epa growth factor suumary'!$B$8</f>
        <v>0.69135024412716917</v>
      </c>
      <c r="AS58" s="131">
        <f>'epa growth factor suumary'!$B$9</f>
        <v>0.85863874349508207</v>
      </c>
      <c r="AT58" s="2">
        <f t="shared" si="32"/>
        <v>158.65513572817272</v>
      </c>
      <c r="AU58" s="3">
        <f t="shared" si="33"/>
        <v>69087.197899999999</v>
      </c>
      <c r="AV58" s="3">
        <f t="shared" si="34"/>
        <v>0.48196069000000002</v>
      </c>
      <c r="AW58" s="3">
        <f t="shared" si="35"/>
        <v>883.7701017574152</v>
      </c>
      <c r="AX58" s="3">
        <f t="shared" si="36"/>
        <v>22.558202923745782</v>
      </c>
      <c r="AY58" s="3">
        <f t="shared" si="37"/>
        <v>21.876058190725061</v>
      </c>
      <c r="AZ58" s="3">
        <f t="shared" si="38"/>
        <v>1.0608587671017204</v>
      </c>
      <c r="BA58" s="83">
        <f t="shared" si="39"/>
        <v>25.278509902736062</v>
      </c>
      <c r="BB58" s="2">
        <f t="shared" si="40"/>
        <v>0.43467160473471977</v>
      </c>
      <c r="BC58" s="3">
        <f t="shared" si="41"/>
        <v>189.27999424657534</v>
      </c>
      <c r="BD58" s="3">
        <f t="shared" si="42"/>
        <v>1.3204402465753426E-3</v>
      </c>
      <c r="BE58" s="3">
        <f t="shared" si="43"/>
        <v>2.4212879500203157</v>
      </c>
      <c r="BF58" s="3">
        <f t="shared" si="44"/>
        <v>6.1803295681495292E-2</v>
      </c>
      <c r="BG58" s="3">
        <f t="shared" si="45"/>
        <v>5.9934406001986469E-2</v>
      </c>
      <c r="BH58" s="3">
        <f t="shared" si="46"/>
        <v>2.9064623756211521E-3</v>
      </c>
      <c r="BI58" s="121">
        <f t="shared" si="47"/>
        <v>6.925619151434538E-2</v>
      </c>
    </row>
    <row r="59" spans="1:61" x14ac:dyDescent="0.25">
      <c r="A59" s="2">
        <v>34017</v>
      </c>
      <c r="B59" s="3" t="s">
        <v>36</v>
      </c>
      <c r="C59" s="3" t="s">
        <v>126</v>
      </c>
      <c r="D59" s="3">
        <v>2280002103</v>
      </c>
      <c r="E59" s="3" t="s">
        <v>71</v>
      </c>
      <c r="F59" s="367" t="s">
        <v>72</v>
      </c>
      <c r="G59" s="367" t="s">
        <v>73</v>
      </c>
      <c r="H59" s="367" t="s">
        <v>74</v>
      </c>
      <c r="I59" s="367" t="s">
        <v>75</v>
      </c>
      <c r="J59" s="3" t="s">
        <v>76</v>
      </c>
      <c r="K59" s="3" t="s">
        <v>79</v>
      </c>
      <c r="L59" s="3" t="s">
        <v>127</v>
      </c>
      <c r="M59" s="83" t="s">
        <v>128</v>
      </c>
      <c r="N59" s="85">
        <v>47.781614660000002</v>
      </c>
      <c r="O59" s="50">
        <v>6947.8141145</v>
      </c>
      <c r="P59" s="50">
        <v>8.3759913992999993E-2</v>
      </c>
      <c r="Q59" s="50">
        <v>259.48253165</v>
      </c>
      <c r="R59" s="50">
        <v>4.7303241299999996</v>
      </c>
      <c r="S59" s="50">
        <v>4.3518979499999997</v>
      </c>
      <c r="T59" s="50">
        <v>4.2791196500000002</v>
      </c>
      <c r="U59" s="81">
        <v>47.02950337</v>
      </c>
      <c r="V59" s="132">
        <v>1.1409473848846585</v>
      </c>
      <c r="W59" s="133">
        <v>1.1401815455514226</v>
      </c>
      <c r="X59" s="134">
        <v>1.1401815455514226</v>
      </c>
      <c r="Y59" s="130">
        <v>1.1259021125614417</v>
      </c>
      <c r="Z59" s="130">
        <v>1.1403232612400285</v>
      </c>
      <c r="AA59" s="130">
        <v>1.1388988893643905</v>
      </c>
      <c r="AB59" s="130">
        <v>1.1411661249999994</v>
      </c>
      <c r="AC59" s="311">
        <v>1.1411294961686735</v>
      </c>
      <c r="AD59" s="85">
        <f t="shared" si="24"/>
        <v>0.14935974874491362</v>
      </c>
      <c r="AE59" s="50">
        <f t="shared" si="25"/>
        <v>21.703477904861913</v>
      </c>
      <c r="AF59" s="50">
        <f t="shared" si="26"/>
        <v>2.616479676487478E-4</v>
      </c>
      <c r="AG59" s="50">
        <f t="shared" si="27"/>
        <v>0.80041624810281142</v>
      </c>
      <c r="AH59" s="50">
        <f t="shared" si="28"/>
        <v>1.4778352434641097E-2</v>
      </c>
      <c r="AI59" s="50">
        <f t="shared" si="29"/>
        <v>1.3579100662690871E-2</v>
      </c>
      <c r="AJ59" s="50">
        <f t="shared" si="30"/>
        <v>1.3378592847676313E-2</v>
      </c>
      <c r="AK59" s="310">
        <f t="shared" si="31"/>
        <v>0.14703220133060557</v>
      </c>
      <c r="AL59" s="132">
        <f>'epa growth factor suumary'!$B$10</f>
        <v>1.1142282901423042</v>
      </c>
      <c r="AM59" s="133">
        <f>'epa growth factor suumary'!$B$11</f>
        <v>1.1142282561841881</v>
      </c>
      <c r="AN59" s="134">
        <f>AM59</f>
        <v>1.1142282561841881</v>
      </c>
      <c r="AO59" s="130">
        <f>'epa growth factor suumary'!$B$12</f>
        <v>0.97382781870213742</v>
      </c>
      <c r="AP59" s="130">
        <f>'epa growth factor suumary'!$B$13</f>
        <v>1.1142282902172564</v>
      </c>
      <c r="AQ59" s="130">
        <f>'epa growth factor suumary'!$B$14</f>
        <v>1.1142282966527544</v>
      </c>
      <c r="AR59" s="130">
        <f>'epa growth factor suumary'!$B$15</f>
        <v>1.1142282902500085</v>
      </c>
      <c r="AS59" s="131">
        <f>'epa growth factor suumary'!$B$16</f>
        <v>1.1142282901464029</v>
      </c>
      <c r="AT59" s="2">
        <f t="shared" si="32"/>
        <v>53.23962680285026</v>
      </c>
      <c r="AU59" s="3">
        <f t="shared" si="33"/>
        <v>7741.4508050912236</v>
      </c>
      <c r="AV59" s="3">
        <f t="shared" si="34"/>
        <v>9.3327662906557959E-2</v>
      </c>
      <c r="AW59" s="3">
        <f t="shared" si="35"/>
        <v>252.69130778802784</v>
      </c>
      <c r="AX59" s="3">
        <f t="shared" si="36"/>
        <v>5.2706609675433311</v>
      </c>
      <c r="AY59" s="3">
        <f t="shared" si="37"/>
        <v>4.8490078400351129</v>
      </c>
      <c r="AZ59" s="3">
        <f t="shared" si="38"/>
        <v>4.7679161713947149</v>
      </c>
      <c r="BA59" s="83">
        <f t="shared" si="39"/>
        <v>52.401603126389595</v>
      </c>
      <c r="BB59" s="2">
        <f t="shared" si="40"/>
        <v>0.14586199124068563</v>
      </c>
      <c r="BC59" s="3">
        <f t="shared" si="41"/>
        <v>21.209454260523902</v>
      </c>
      <c r="BD59" s="3">
        <f t="shared" si="42"/>
        <v>2.5569222714125466E-4</v>
      </c>
      <c r="BE59" s="3">
        <f t="shared" si="43"/>
        <v>0.69230495284391191</v>
      </c>
      <c r="BF59" s="3">
        <f t="shared" si="44"/>
        <v>1.444016703436529E-2</v>
      </c>
      <c r="BG59" s="3">
        <f t="shared" si="45"/>
        <v>1.3284952986397569E-2</v>
      </c>
      <c r="BH59" s="3">
        <f t="shared" si="46"/>
        <v>1.3062784031218397E-2</v>
      </c>
      <c r="BI59" s="121">
        <f t="shared" si="47"/>
        <v>0.14356603596271122</v>
      </c>
    </row>
    <row r="60" spans="1:61" x14ac:dyDescent="0.25">
      <c r="A60" s="2">
        <v>34017</v>
      </c>
      <c r="B60" s="3" t="s">
        <v>36</v>
      </c>
      <c r="C60" s="3" t="s">
        <v>126</v>
      </c>
      <c r="D60" s="3">
        <v>2280002104</v>
      </c>
      <c r="E60" s="3" t="s">
        <v>71</v>
      </c>
      <c r="F60" s="367" t="s">
        <v>72</v>
      </c>
      <c r="G60" s="367" t="s">
        <v>73</v>
      </c>
      <c r="H60" s="367" t="s">
        <v>74</v>
      </c>
      <c r="I60" s="367" t="s">
        <v>75</v>
      </c>
      <c r="J60" s="3" t="s">
        <v>78</v>
      </c>
      <c r="K60" s="3" t="s">
        <v>79</v>
      </c>
      <c r="L60" s="3" t="s">
        <v>127</v>
      </c>
      <c r="M60" s="83" t="s">
        <v>128</v>
      </c>
      <c r="N60" s="85">
        <v>56.080543740000003</v>
      </c>
      <c r="O60" s="50">
        <v>49628.224555399996</v>
      </c>
      <c r="P60" s="50">
        <v>0.22053024772659999</v>
      </c>
      <c r="Q60" s="50">
        <v>481.05077625000001</v>
      </c>
      <c r="R60" s="50">
        <v>12.454416650000001</v>
      </c>
      <c r="S60" s="50">
        <v>11.458051279999999</v>
      </c>
      <c r="T60" s="50">
        <v>30.263916349999999</v>
      </c>
      <c r="U60" s="81">
        <v>21.960566679999999</v>
      </c>
      <c r="V60" s="132">
        <v>1.1409473848846585</v>
      </c>
      <c r="W60" s="133">
        <v>1.1401815455514226</v>
      </c>
      <c r="X60" s="134">
        <v>1.1401815455514226</v>
      </c>
      <c r="Y60" s="130">
        <v>1.1259021125614417</v>
      </c>
      <c r="Z60" s="130">
        <v>1.1403232612400285</v>
      </c>
      <c r="AA60" s="130">
        <v>1.1388988893643905</v>
      </c>
      <c r="AB60" s="130">
        <v>1.1411661249999994</v>
      </c>
      <c r="AC60" s="311">
        <v>1.1411294961686735</v>
      </c>
      <c r="AD60" s="85">
        <f t="shared" si="24"/>
        <v>0.17530123211798004</v>
      </c>
      <c r="AE60" s="50">
        <f t="shared" si="25"/>
        <v>155.02790623712062</v>
      </c>
      <c r="AF60" s="50">
        <f t="shared" si="26"/>
        <v>6.8888909231165174E-4</v>
      </c>
      <c r="AG60" s="50">
        <f t="shared" si="27"/>
        <v>1.4838796855594423</v>
      </c>
      <c r="AH60" s="50">
        <f t="shared" si="28"/>
        <v>3.8909756194986607E-2</v>
      </c>
      <c r="AI60" s="50">
        <f t="shared" si="29"/>
        <v>3.5752224320745839E-2</v>
      </c>
      <c r="AJ60" s="50">
        <f t="shared" si="30"/>
        <v>9.461960588617431E-2</v>
      </c>
      <c r="AK60" s="310">
        <f t="shared" si="31"/>
        <v>6.8657124359251934E-2</v>
      </c>
      <c r="AL60" s="132">
        <f>'epa growth factor suumary'!$B$10</f>
        <v>1.1142282901423042</v>
      </c>
      <c r="AM60" s="133">
        <f>'epa growth factor suumary'!$B$11</f>
        <v>1.1142282561841881</v>
      </c>
      <c r="AN60" s="134">
        <f>AM60</f>
        <v>1.1142282561841881</v>
      </c>
      <c r="AO60" s="130">
        <f>'epa growth factor suumary'!$B$12</f>
        <v>0.97382781870213742</v>
      </c>
      <c r="AP60" s="130">
        <f>'epa growth factor suumary'!$B$13</f>
        <v>1.1142282902172564</v>
      </c>
      <c r="AQ60" s="130">
        <f>'epa growth factor suumary'!$B$14</f>
        <v>1.1142282966527544</v>
      </c>
      <c r="AR60" s="130">
        <f>'epa growth factor suumary'!$B$15</f>
        <v>1.1142282902500085</v>
      </c>
      <c r="AS60" s="131">
        <f>'epa growth factor suumary'!$B$16</f>
        <v>1.1142282901464029</v>
      </c>
      <c r="AT60" s="2">
        <f t="shared" si="32"/>
        <v>62.486528361670906</v>
      </c>
      <c r="AU60" s="3">
        <f t="shared" si="33"/>
        <v>55297.170103880642</v>
      </c>
      <c r="AV60" s="3">
        <f t="shared" si="34"/>
        <v>0.24572103336027651</v>
      </c>
      <c r="AW60" s="3">
        <f t="shared" si="35"/>
        <v>468.46062812050747</v>
      </c>
      <c r="AX60" s="3">
        <f t="shared" si="36"/>
        <v>13.877063369582832</v>
      </c>
      <c r="AY60" s="3">
        <f t="shared" si="37"/>
        <v>12.766884960674311</v>
      </c>
      <c r="AZ60" s="3">
        <f t="shared" si="38"/>
        <v>33.720911770929774</v>
      </c>
      <c r="BA60" s="83">
        <f t="shared" si="39"/>
        <v>24.469084662502468</v>
      </c>
      <c r="BB60" s="2">
        <f t="shared" si="40"/>
        <v>0.17119596811416687</v>
      </c>
      <c r="BC60" s="3">
        <f t="shared" si="41"/>
        <v>151.49909617501547</v>
      </c>
      <c r="BD60" s="3">
        <f t="shared" si="42"/>
        <v>6.732083105761E-4</v>
      </c>
      <c r="BE60" s="3">
        <f t="shared" si="43"/>
        <v>1.2834537756726232</v>
      </c>
      <c r="BF60" s="3">
        <f t="shared" si="44"/>
        <v>3.8019351697487207E-2</v>
      </c>
      <c r="BG60" s="3">
        <f t="shared" si="45"/>
        <v>3.4977767015546057E-2</v>
      </c>
      <c r="BH60" s="3">
        <f t="shared" si="46"/>
        <v>9.238605964638294E-2</v>
      </c>
      <c r="BI60" s="121">
        <f t="shared" si="47"/>
        <v>6.7038588116445114E-2</v>
      </c>
    </row>
    <row r="61" spans="1:61" x14ac:dyDescent="0.25">
      <c r="A61" s="2">
        <v>34017</v>
      </c>
      <c r="B61" s="3" t="s">
        <v>36</v>
      </c>
      <c r="C61" s="3" t="s">
        <v>126</v>
      </c>
      <c r="D61" s="3">
        <v>2280002201</v>
      </c>
      <c r="E61" s="3" t="s">
        <v>71</v>
      </c>
      <c r="F61" s="367" t="s">
        <v>72</v>
      </c>
      <c r="G61" s="367" t="s">
        <v>73</v>
      </c>
      <c r="H61" s="367" t="s">
        <v>74</v>
      </c>
      <c r="I61" s="367" t="s">
        <v>80</v>
      </c>
      <c r="J61" s="3" t="s">
        <v>76</v>
      </c>
      <c r="K61" s="3" t="s">
        <v>77</v>
      </c>
      <c r="L61" s="3" t="s">
        <v>127</v>
      </c>
      <c r="M61" s="83" t="s">
        <v>128</v>
      </c>
      <c r="N61" s="85">
        <v>119.7714</v>
      </c>
      <c r="O61" s="50">
        <v>52307.31</v>
      </c>
      <c r="P61" s="50">
        <v>0.4408975</v>
      </c>
      <c r="Q61" s="50">
        <v>862.80399999999997</v>
      </c>
      <c r="R61" s="50">
        <v>23.616119999999999</v>
      </c>
      <c r="S61" s="50">
        <v>22.907630000000001</v>
      </c>
      <c r="T61" s="50">
        <v>0.48086479999999998</v>
      </c>
      <c r="U61" s="81">
        <v>39.251440000000002</v>
      </c>
      <c r="V61" s="129">
        <v>1.0272437289999996</v>
      </c>
      <c r="W61" s="130">
        <v>1.0272437289999996</v>
      </c>
      <c r="X61" s="130">
        <v>1.0272437289999996</v>
      </c>
      <c r="Y61" s="130">
        <v>1.0272437289999996</v>
      </c>
      <c r="Z61" s="130">
        <v>1.0272437289999996</v>
      </c>
      <c r="AA61" s="130">
        <v>1.0272437289999996</v>
      </c>
      <c r="AB61" s="130">
        <v>1.0272437289999996</v>
      </c>
      <c r="AC61" s="311">
        <v>1.0272437289999996</v>
      </c>
      <c r="AD61" s="85">
        <f t="shared" si="24"/>
        <v>0.33708060154397412</v>
      </c>
      <c r="AE61" s="50">
        <f t="shared" si="25"/>
        <v>147.21193473523005</v>
      </c>
      <c r="AF61" s="50">
        <f t="shared" si="26"/>
        <v>1.2408471013884311E-3</v>
      </c>
      <c r="AG61" s="50">
        <f t="shared" si="27"/>
        <v>2.4282465708386729</v>
      </c>
      <c r="AH61" s="50">
        <f t="shared" si="28"/>
        <v>6.6464414173456082E-2</v>
      </c>
      <c r="AI61" s="50">
        <f t="shared" si="29"/>
        <v>6.4470463736307562E-2</v>
      </c>
      <c r="AJ61" s="50">
        <f t="shared" si="30"/>
        <v>1.3533297268406546E-3</v>
      </c>
      <c r="AK61" s="310">
        <f t="shared" si="31"/>
        <v>0.11046793313484862</v>
      </c>
      <c r="AL61" s="129">
        <f>'epa growth factor suumary'!$B$3</f>
        <v>0.99441820528920177</v>
      </c>
      <c r="AM61" s="130">
        <v>1</v>
      </c>
      <c r="AN61" s="130">
        <f>'epa growth factor suumary'!$B$4</f>
        <v>1</v>
      </c>
      <c r="AO61" s="130">
        <f>'epa growth factor suumary'!$B$5</f>
        <v>0.86894289552850745</v>
      </c>
      <c r="AP61" s="130">
        <f>'epa growth factor suumary'!$B$6</f>
        <v>0.8736042875292418</v>
      </c>
      <c r="AQ61" s="130">
        <f>'epa growth factor suumary'!$B$7</f>
        <v>0.87360428761116571</v>
      </c>
      <c r="AR61" s="130">
        <f>'epa growth factor suumary'!$B$8</f>
        <v>0.69135024412716917</v>
      </c>
      <c r="AS61" s="131">
        <f>'epa growth factor suumary'!$B$9</f>
        <v>0.85863874349508207</v>
      </c>
      <c r="AT61" s="2">
        <f t="shared" si="32"/>
        <v>119.10286063297509</v>
      </c>
      <c r="AU61" s="3">
        <f t="shared" si="33"/>
        <v>52307.31</v>
      </c>
      <c r="AV61" s="3">
        <f t="shared" si="34"/>
        <v>0.4408975</v>
      </c>
      <c r="AW61" s="3">
        <f t="shared" si="35"/>
        <v>749.72740603357829</v>
      </c>
      <c r="AX61" s="3">
        <f t="shared" si="36"/>
        <v>20.631143686805078</v>
      </c>
      <c r="AY61" s="3">
        <f t="shared" si="37"/>
        <v>20.012203787010169</v>
      </c>
      <c r="AZ61" s="3">
        <f t="shared" si="38"/>
        <v>0.33244599687216236</v>
      </c>
      <c r="BA61" s="83">
        <f t="shared" si="39"/>
        <v>33.702807121972604</v>
      </c>
      <c r="BB61" s="2">
        <f t="shared" si="40"/>
        <v>0.32630920721363038</v>
      </c>
      <c r="BC61" s="3">
        <f t="shared" si="41"/>
        <v>143.30769863013697</v>
      </c>
      <c r="BD61" s="3">
        <f t="shared" si="42"/>
        <v>1.2079383561643836E-3</v>
      </c>
      <c r="BE61" s="3">
        <f t="shared" si="43"/>
        <v>2.0540476877632283</v>
      </c>
      <c r="BF61" s="3">
        <f t="shared" si="44"/>
        <v>5.6523681333712543E-2</v>
      </c>
      <c r="BG61" s="3">
        <f t="shared" si="45"/>
        <v>5.4827955580849776E-2</v>
      </c>
      <c r="BH61" s="3">
        <f t="shared" si="46"/>
        <v>9.1081095033469144E-4</v>
      </c>
      <c r="BI61" s="121">
        <f t="shared" si="47"/>
        <v>9.2336457868418098E-2</v>
      </c>
    </row>
    <row r="62" spans="1:61" x14ac:dyDescent="0.25">
      <c r="A62" s="2">
        <v>34017</v>
      </c>
      <c r="B62" s="3" t="s">
        <v>36</v>
      </c>
      <c r="C62" s="3" t="s">
        <v>126</v>
      </c>
      <c r="D62" s="3">
        <v>2280002202</v>
      </c>
      <c r="E62" s="3" t="s">
        <v>71</v>
      </c>
      <c r="F62" s="367" t="s">
        <v>72</v>
      </c>
      <c r="G62" s="367" t="s">
        <v>73</v>
      </c>
      <c r="H62" s="367" t="s">
        <v>74</v>
      </c>
      <c r="I62" s="367" t="s">
        <v>80</v>
      </c>
      <c r="J62" s="3" t="s">
        <v>78</v>
      </c>
      <c r="K62" s="3" t="s">
        <v>77</v>
      </c>
      <c r="L62" s="3" t="s">
        <v>127</v>
      </c>
      <c r="M62" s="83" t="s">
        <v>128</v>
      </c>
      <c r="N62" s="85">
        <v>193.76179999999999</v>
      </c>
      <c r="O62" s="50">
        <v>84118.44</v>
      </c>
      <c r="P62" s="50">
        <v>0.58792029999999995</v>
      </c>
      <c r="Q62" s="50">
        <v>1236.1369999999999</v>
      </c>
      <c r="R62" s="50">
        <v>31.501560000000001</v>
      </c>
      <c r="S62" s="50">
        <v>30.546469999999999</v>
      </c>
      <c r="T62" s="50">
        <v>2.2326959999999998</v>
      </c>
      <c r="U62" s="81">
        <v>35.747529999999998</v>
      </c>
      <c r="V62" s="129">
        <v>1.0272437289999996</v>
      </c>
      <c r="W62" s="130">
        <v>1.0272437289999996</v>
      </c>
      <c r="X62" s="130">
        <v>1.0272437289999996</v>
      </c>
      <c r="Y62" s="130">
        <v>1.0272437289999996</v>
      </c>
      <c r="Z62" s="130">
        <v>1.0272437289999996</v>
      </c>
      <c r="AA62" s="130">
        <v>1.0272437289999996</v>
      </c>
      <c r="AB62" s="130">
        <v>1.0272437289999996</v>
      </c>
      <c r="AC62" s="311">
        <v>1.0272437289999996</v>
      </c>
      <c r="AD62" s="85">
        <f t="shared" si="24"/>
        <v>0.54531669580754005</v>
      </c>
      <c r="AE62" s="50">
        <f t="shared" si="25"/>
        <v>236.74010954318558</v>
      </c>
      <c r="AF62" s="50">
        <f t="shared" si="26"/>
        <v>1.6546231269227354E-3</v>
      </c>
      <c r="AG62" s="50">
        <f t="shared" si="27"/>
        <v>3.4789424148900614</v>
      </c>
      <c r="AH62" s="50">
        <f t="shared" si="28"/>
        <v>8.8656931407444461E-2</v>
      </c>
      <c r="AI62" s="50">
        <f t="shared" si="29"/>
        <v>8.5968958220785249E-2</v>
      </c>
      <c r="AJ62" s="50">
        <f t="shared" si="30"/>
        <v>6.2836245609955692E-3</v>
      </c>
      <c r="AK62" s="310">
        <f t="shared" si="31"/>
        <v>0.10060664662942288</v>
      </c>
      <c r="AL62" s="129">
        <f>'epa growth factor suumary'!$B$3</f>
        <v>0.99441820528920177</v>
      </c>
      <c r="AM62" s="130">
        <v>1</v>
      </c>
      <c r="AN62" s="130">
        <f>'epa growth factor suumary'!$B$4</f>
        <v>1</v>
      </c>
      <c r="AO62" s="130">
        <f>'epa growth factor suumary'!$B$5</f>
        <v>0.86894289552850745</v>
      </c>
      <c r="AP62" s="130">
        <f>'epa growth factor suumary'!$B$6</f>
        <v>0.8736042875292418</v>
      </c>
      <c r="AQ62" s="130">
        <f>'epa growth factor suumary'!$B$7</f>
        <v>0.87360428761116571</v>
      </c>
      <c r="AR62" s="130">
        <f>'epa growth factor suumary'!$B$8</f>
        <v>0.69135024412716917</v>
      </c>
      <c r="AS62" s="131">
        <f>'epa growth factor suumary'!$B$9</f>
        <v>0.85863874349508207</v>
      </c>
      <c r="AT62" s="2">
        <f t="shared" si="32"/>
        <v>192.68026140960524</v>
      </c>
      <c r="AU62" s="3">
        <f t="shared" si="33"/>
        <v>84118.44</v>
      </c>
      <c r="AV62" s="3">
        <f t="shared" si="34"/>
        <v>0.58792029999999995</v>
      </c>
      <c r="AW62" s="3">
        <f t="shared" si="35"/>
        <v>1074.1324640499226</v>
      </c>
      <c r="AX62" s="3">
        <f t="shared" si="36"/>
        <v>27.519897879859663</v>
      </c>
      <c r="AY62" s="3">
        <f t="shared" si="37"/>
        <v>26.685527163385846</v>
      </c>
      <c r="AZ62" s="3">
        <f t="shared" si="38"/>
        <v>1.5435749246617541</v>
      </c>
      <c r="BA62" s="83">
        <f t="shared" si="39"/>
        <v>30.694214242252748</v>
      </c>
      <c r="BB62" s="2">
        <f t="shared" si="40"/>
        <v>0.5278911271496034</v>
      </c>
      <c r="BC62" s="3">
        <f t="shared" si="41"/>
        <v>230.46147945205479</v>
      </c>
      <c r="BD62" s="3">
        <f t="shared" si="42"/>
        <v>1.6107405479452053E-3</v>
      </c>
      <c r="BE62" s="3">
        <f t="shared" si="43"/>
        <v>2.9428286686299252</v>
      </c>
      <c r="BF62" s="3">
        <f t="shared" si="44"/>
        <v>7.5396980492766205E-2</v>
      </c>
      <c r="BG62" s="3">
        <f t="shared" si="45"/>
        <v>7.3111033324344779E-2</v>
      </c>
      <c r="BH62" s="3">
        <f t="shared" si="46"/>
        <v>4.2289723963335728E-3</v>
      </c>
      <c r="BI62" s="121">
        <f t="shared" si="47"/>
        <v>8.4093737650007536E-2</v>
      </c>
    </row>
    <row r="63" spans="1:61" x14ac:dyDescent="0.25">
      <c r="A63" s="2">
        <v>34017</v>
      </c>
      <c r="B63" s="3" t="s">
        <v>36</v>
      </c>
      <c r="C63" s="3" t="s">
        <v>126</v>
      </c>
      <c r="D63" s="3">
        <v>2280002203</v>
      </c>
      <c r="E63" s="3" t="s">
        <v>71</v>
      </c>
      <c r="F63" s="367" t="s">
        <v>72</v>
      </c>
      <c r="G63" s="367" t="s">
        <v>73</v>
      </c>
      <c r="H63" s="367" t="s">
        <v>74</v>
      </c>
      <c r="I63" s="367" t="s">
        <v>80</v>
      </c>
      <c r="J63" s="3" t="s">
        <v>76</v>
      </c>
      <c r="K63" s="3" t="s">
        <v>79</v>
      </c>
      <c r="L63" s="3" t="s">
        <v>127</v>
      </c>
      <c r="M63" s="83" t="s">
        <v>128</v>
      </c>
      <c r="N63" s="85">
        <v>32.205240000000003</v>
      </c>
      <c r="O63" s="50">
        <v>18330.04</v>
      </c>
      <c r="P63" s="50">
        <v>4.796284E-2</v>
      </c>
      <c r="Q63" s="50">
        <v>252.523</v>
      </c>
      <c r="R63" s="50">
        <v>2.708688</v>
      </c>
      <c r="S63" s="50">
        <v>2.491997</v>
      </c>
      <c r="T63" s="50">
        <v>11.285629999999999</v>
      </c>
      <c r="U63" s="81">
        <v>31.92201</v>
      </c>
      <c r="V63" s="132">
        <v>1.1409473848846585</v>
      </c>
      <c r="W63" s="133">
        <v>1.1401815455514226</v>
      </c>
      <c r="X63" s="134">
        <v>1.1401815455514226</v>
      </c>
      <c r="Y63" s="130">
        <v>1.1259021125614417</v>
      </c>
      <c r="Z63" s="130">
        <v>1.1403232612400285</v>
      </c>
      <c r="AA63" s="130">
        <v>1.1388988893643905</v>
      </c>
      <c r="AB63" s="130">
        <v>1.1411661249999994</v>
      </c>
      <c r="AC63" s="311">
        <v>1.1411294961686735</v>
      </c>
      <c r="AD63" s="85">
        <f t="shared" si="24"/>
        <v>0.10066982015776112</v>
      </c>
      <c r="AE63" s="50">
        <f t="shared" si="25"/>
        <v>57.259105033477809</v>
      </c>
      <c r="AF63" s="50">
        <f t="shared" si="26"/>
        <v>1.4982560284996051E-4</v>
      </c>
      <c r="AG63" s="50">
        <f t="shared" si="27"/>
        <v>0.77894843608315878</v>
      </c>
      <c r="AH63" s="50">
        <f t="shared" si="28"/>
        <v>8.4624107776485758E-3</v>
      </c>
      <c r="AI63" s="50">
        <f t="shared" si="29"/>
        <v>7.7757057961627208E-3</v>
      </c>
      <c r="AJ63" s="50">
        <f t="shared" si="30"/>
        <v>3.5284325082969158E-2</v>
      </c>
      <c r="AK63" s="310">
        <f t="shared" si="31"/>
        <v>9.9800403254770853E-2</v>
      </c>
      <c r="AL63" s="132">
        <f>'epa growth factor suumary'!$B$10</f>
        <v>1.1142282901423042</v>
      </c>
      <c r="AM63" s="133">
        <f>'epa growth factor suumary'!$B$11</f>
        <v>1.1142282561841881</v>
      </c>
      <c r="AN63" s="134">
        <f>AM63</f>
        <v>1.1142282561841881</v>
      </c>
      <c r="AO63" s="130">
        <f>'epa growth factor suumary'!$B$12</f>
        <v>0.97382781870213742</v>
      </c>
      <c r="AP63" s="130">
        <f>'epa growth factor suumary'!$B$13</f>
        <v>1.1142282902172564</v>
      </c>
      <c r="AQ63" s="130">
        <f>'epa growth factor suumary'!$B$14</f>
        <v>1.1142282966527544</v>
      </c>
      <c r="AR63" s="130">
        <f>'epa growth factor suumary'!$B$15</f>
        <v>1.1142282902500085</v>
      </c>
      <c r="AS63" s="131">
        <f>'epa growth factor suumary'!$B$16</f>
        <v>1.1142282901464029</v>
      </c>
      <c r="AT63" s="2">
        <f t="shared" si="32"/>
        <v>35.883989498822544</v>
      </c>
      <c r="AU63" s="3">
        <f t="shared" si="33"/>
        <v>20423.848504986418</v>
      </c>
      <c r="AV63" s="3">
        <f t="shared" si="34"/>
        <v>5.344155157484122E-2</v>
      </c>
      <c r="AW63" s="3">
        <f t="shared" si="35"/>
        <v>245.91392226211985</v>
      </c>
      <c r="AX63" s="3">
        <f t="shared" si="36"/>
        <v>3.018096798972</v>
      </c>
      <c r="AY63" s="3">
        <f t="shared" si="37"/>
        <v>2.7766535725737738</v>
      </c>
      <c r="AZ63" s="3">
        <f t="shared" si="38"/>
        <v>12.574768219294203</v>
      </c>
      <c r="BA63" s="83">
        <f t="shared" si="39"/>
        <v>35.568406620336376</v>
      </c>
      <c r="BB63" s="2">
        <f t="shared" si="40"/>
        <v>9.83122999967741E-2</v>
      </c>
      <c r="BC63" s="3">
        <f t="shared" si="41"/>
        <v>55.955749328729908</v>
      </c>
      <c r="BD63" s="3">
        <f t="shared" si="42"/>
        <v>1.4641520979408553E-4</v>
      </c>
      <c r="BE63" s="3">
        <f t="shared" si="43"/>
        <v>0.67373677332087634</v>
      </c>
      <c r="BF63" s="3">
        <f t="shared" si="44"/>
        <v>8.2687583533479457E-3</v>
      </c>
      <c r="BG63" s="3">
        <f t="shared" si="45"/>
        <v>7.6072700618459556E-3</v>
      </c>
      <c r="BH63" s="3">
        <f t="shared" si="46"/>
        <v>3.4451419778888229E-2</v>
      </c>
      <c r="BI63" s="121">
        <f t="shared" si="47"/>
        <v>9.7447689370784588E-2</v>
      </c>
    </row>
    <row r="64" spans="1:61" x14ac:dyDescent="0.25">
      <c r="A64" s="2">
        <v>34017</v>
      </c>
      <c r="B64" s="3" t="s">
        <v>36</v>
      </c>
      <c r="C64" s="3" t="s">
        <v>126</v>
      </c>
      <c r="D64" s="3">
        <v>2280002204</v>
      </c>
      <c r="E64" s="3" t="s">
        <v>71</v>
      </c>
      <c r="F64" s="367" t="s">
        <v>72</v>
      </c>
      <c r="G64" s="367" t="s">
        <v>73</v>
      </c>
      <c r="H64" s="367" t="s">
        <v>74</v>
      </c>
      <c r="I64" s="367" t="s">
        <v>80</v>
      </c>
      <c r="J64" s="3" t="s">
        <v>78</v>
      </c>
      <c r="K64" s="3" t="s">
        <v>79</v>
      </c>
      <c r="L64" s="3" t="s">
        <v>127</v>
      </c>
      <c r="M64" s="83" t="s">
        <v>128</v>
      </c>
      <c r="N64" s="85">
        <v>20.319030000000001</v>
      </c>
      <c r="O64" s="50">
        <v>15887.69</v>
      </c>
      <c r="P64" s="50">
        <v>7.2473620000000002E-2</v>
      </c>
      <c r="Q64" s="50">
        <v>190.05119999999999</v>
      </c>
      <c r="R64" s="50">
        <v>4.0929310000000001</v>
      </c>
      <c r="S64" s="50">
        <v>3.7654990000000002</v>
      </c>
      <c r="T64" s="50">
        <v>9.6885119999999993</v>
      </c>
      <c r="U64" s="81">
        <v>7.8847449999999997</v>
      </c>
      <c r="V64" s="132">
        <v>1.1409473848846585</v>
      </c>
      <c r="W64" s="133">
        <v>1.1401815455514226</v>
      </c>
      <c r="X64" s="134">
        <v>1.1401815455514226</v>
      </c>
      <c r="Y64" s="130">
        <v>1.1259021125614417</v>
      </c>
      <c r="Z64" s="130">
        <v>1.1403232612400285</v>
      </c>
      <c r="AA64" s="130">
        <v>1.1388988893643905</v>
      </c>
      <c r="AB64" s="130">
        <v>1.1411661249999994</v>
      </c>
      <c r="AC64" s="311">
        <v>1.1411294961686735</v>
      </c>
      <c r="AD64" s="85">
        <f t="shared" si="24"/>
        <v>6.3514915457240889E-2</v>
      </c>
      <c r="AE64" s="50">
        <f t="shared" si="25"/>
        <v>49.629728601210637</v>
      </c>
      <c r="AF64" s="50">
        <f t="shared" si="26"/>
        <v>2.2639201113234655E-4</v>
      </c>
      <c r="AG64" s="50">
        <f t="shared" si="27"/>
        <v>0.58624396595845774</v>
      </c>
      <c r="AH64" s="50">
        <f t="shared" si="28"/>
        <v>1.2787025824521675E-2</v>
      </c>
      <c r="AI64" s="50">
        <f t="shared" si="29"/>
        <v>1.1749377065760885E-2</v>
      </c>
      <c r="AJ64" s="50">
        <f t="shared" si="30"/>
        <v>3.0290963550838337E-2</v>
      </c>
      <c r="AK64" s="310">
        <f t="shared" si="31"/>
        <v>2.4650726271968407E-2</v>
      </c>
      <c r="AL64" s="132">
        <f>'epa growth factor suumary'!$B$10</f>
        <v>1.1142282901423042</v>
      </c>
      <c r="AM64" s="133">
        <f>'epa growth factor suumary'!$B$11</f>
        <v>1.1142282561841881</v>
      </c>
      <c r="AN64" s="134">
        <f>AM64</f>
        <v>1.1142282561841881</v>
      </c>
      <c r="AO64" s="130">
        <f>'epa growth factor suumary'!$B$12</f>
        <v>0.97382781870213742</v>
      </c>
      <c r="AP64" s="130">
        <f>'epa growth factor suumary'!$B$13</f>
        <v>1.1142282902172564</v>
      </c>
      <c r="AQ64" s="130">
        <f>'epa growth factor suumary'!$B$14</f>
        <v>1.1142282966527544</v>
      </c>
      <c r="AR64" s="130">
        <f>'epa growth factor suumary'!$B$15</f>
        <v>1.1142282902500085</v>
      </c>
      <c r="AS64" s="131">
        <f>'epa growth factor suumary'!$B$16</f>
        <v>1.1142282901464029</v>
      </c>
      <c r="AT64" s="2">
        <f t="shared" si="32"/>
        <v>22.640038054250184</v>
      </c>
      <c r="AU64" s="3">
        <f t="shared" si="33"/>
        <v>17702.513123494962</v>
      </c>
      <c r="AV64" s="3">
        <f t="shared" si="34"/>
        <v>8.0752155231955502E-2</v>
      </c>
      <c r="AW64" s="3">
        <f t="shared" si="35"/>
        <v>185.07714553772365</v>
      </c>
      <c r="AX64" s="3">
        <f t="shared" si="36"/>
        <v>4.5604595101072061</v>
      </c>
      <c r="AY64" s="3">
        <f t="shared" si="37"/>
        <v>4.1956255368176505</v>
      </c>
      <c r="AZ64" s="3">
        <f t="shared" si="38"/>
        <v>10.795214160826688</v>
      </c>
      <c r="BA64" s="83">
        <f t="shared" si="39"/>
        <v>8.7854059395903992</v>
      </c>
      <c r="BB64" s="2">
        <f t="shared" si="40"/>
        <v>6.2027501518493657E-2</v>
      </c>
      <c r="BC64" s="3">
        <f t="shared" si="41"/>
        <v>48.500035954780721</v>
      </c>
      <c r="BD64" s="3">
        <f t="shared" si="42"/>
        <v>2.2123878145741233E-4</v>
      </c>
      <c r="BE64" s="3">
        <f t="shared" si="43"/>
        <v>0.50706067270609223</v>
      </c>
      <c r="BF64" s="3">
        <f t="shared" si="44"/>
        <v>1.2494409616732071E-2</v>
      </c>
      <c r="BG64" s="3">
        <f t="shared" si="45"/>
        <v>1.1494864484431919E-2</v>
      </c>
      <c r="BH64" s="3">
        <f t="shared" si="46"/>
        <v>2.9575929207744354E-2</v>
      </c>
      <c r="BI64" s="121">
        <f t="shared" si="47"/>
        <v>2.40696053139463E-2</v>
      </c>
    </row>
    <row r="65" spans="1:61" x14ac:dyDescent="0.25">
      <c r="A65" s="2">
        <v>34019</v>
      </c>
      <c r="B65" s="3" t="s">
        <v>37</v>
      </c>
      <c r="C65" s="3" t="s">
        <v>126</v>
      </c>
      <c r="D65" s="3">
        <v>2280002201</v>
      </c>
      <c r="E65" s="3" t="s">
        <v>71</v>
      </c>
      <c r="F65" s="367" t="s">
        <v>72</v>
      </c>
      <c r="G65" s="367" t="s">
        <v>73</v>
      </c>
      <c r="H65" s="367" t="s">
        <v>74</v>
      </c>
      <c r="I65" s="367" t="s">
        <v>80</v>
      </c>
      <c r="J65" s="3" t="s">
        <v>76</v>
      </c>
      <c r="K65" s="3" t="s">
        <v>77</v>
      </c>
      <c r="L65" s="3" t="s">
        <v>127</v>
      </c>
      <c r="M65" s="83" t="s">
        <v>128</v>
      </c>
      <c r="N65" s="85">
        <v>2.7830999999999998E-4</v>
      </c>
      <c r="O65" s="50">
        <v>0.19780320000000001</v>
      </c>
      <c r="P65" s="50">
        <v>7.3522579999999996E-7</v>
      </c>
      <c r="Q65" s="50">
        <v>1.75409E-3</v>
      </c>
      <c r="R65" s="50">
        <v>3.93E-5</v>
      </c>
      <c r="S65" s="50">
        <v>3.82E-5</v>
      </c>
      <c r="T65" s="50">
        <v>1.81E-6</v>
      </c>
      <c r="U65" s="81">
        <v>8.4599999999999996E-5</v>
      </c>
      <c r="V65" s="129">
        <v>1.0272437289999996</v>
      </c>
      <c r="W65" s="130">
        <v>1.0272437289999996</v>
      </c>
      <c r="X65" s="130">
        <v>1.0272437289999996</v>
      </c>
      <c r="Y65" s="130">
        <v>1.0272437289999996</v>
      </c>
      <c r="Z65" s="130">
        <v>1.0272437289999996</v>
      </c>
      <c r="AA65" s="130">
        <v>1.0272437289999996</v>
      </c>
      <c r="AB65" s="130">
        <v>1.0272437289999996</v>
      </c>
      <c r="AC65" s="311">
        <v>1.0272437289999996</v>
      </c>
      <c r="AD65" s="85">
        <f t="shared" si="24"/>
        <v>7.8326630744654756E-7</v>
      </c>
      <c r="AE65" s="50">
        <f t="shared" si="25"/>
        <v>5.5669067609899383E-4</v>
      </c>
      <c r="AF65" s="50">
        <f t="shared" si="26"/>
        <v>2.0691947738328984E-9</v>
      </c>
      <c r="AG65" s="50">
        <f t="shared" si="27"/>
        <v>4.9366519249359157E-6</v>
      </c>
      <c r="AH65" s="50">
        <f t="shared" si="28"/>
        <v>1.1060459876630132E-7</v>
      </c>
      <c r="AI65" s="50">
        <f t="shared" si="29"/>
        <v>1.0750879574739723E-7</v>
      </c>
      <c r="AJ65" s="50">
        <f t="shared" si="30"/>
        <v>5.0940031492876694E-9</v>
      </c>
      <c r="AK65" s="310">
        <f t="shared" si="31"/>
        <v>2.3809539581753414E-7</v>
      </c>
      <c r="AL65" s="129">
        <f>'epa growth factor suumary'!$B$3</f>
        <v>0.99441820528920177</v>
      </c>
      <c r="AM65" s="130">
        <v>1</v>
      </c>
      <c r="AN65" s="130">
        <f>'epa growth factor suumary'!$B$4</f>
        <v>1</v>
      </c>
      <c r="AO65" s="130">
        <f>'epa growth factor suumary'!$B$5</f>
        <v>0.86894289552850745</v>
      </c>
      <c r="AP65" s="130">
        <f>'epa growth factor suumary'!$B$6</f>
        <v>0.8736042875292418</v>
      </c>
      <c r="AQ65" s="130">
        <f>'epa growth factor suumary'!$B$7</f>
        <v>0.87360428761116571</v>
      </c>
      <c r="AR65" s="130">
        <f>'epa growth factor suumary'!$B$8</f>
        <v>0.69135024412716917</v>
      </c>
      <c r="AS65" s="131">
        <f>'epa growth factor suumary'!$B$9</f>
        <v>0.85863874349508207</v>
      </c>
      <c r="AT65" s="2">
        <f t="shared" si="32"/>
        <v>2.7675653071403773E-4</v>
      </c>
      <c r="AU65" s="3">
        <f t="shared" si="33"/>
        <v>0.19780320000000001</v>
      </c>
      <c r="AV65" s="3">
        <f t="shared" si="34"/>
        <v>7.3522579999999996E-7</v>
      </c>
      <c r="AW65" s="3">
        <f t="shared" si="35"/>
        <v>1.5242040436175997E-3</v>
      </c>
      <c r="AX65" s="3">
        <f t="shared" si="36"/>
        <v>3.4332648499899203E-5</v>
      </c>
      <c r="AY65" s="3">
        <f t="shared" si="37"/>
        <v>3.3371683786746527E-5</v>
      </c>
      <c r="AZ65" s="3">
        <f t="shared" si="38"/>
        <v>1.2513439418701763E-6</v>
      </c>
      <c r="BA65" s="83">
        <f t="shared" si="39"/>
        <v>7.2640837699683935E-5</v>
      </c>
      <c r="BB65" s="2">
        <f t="shared" si="40"/>
        <v>7.5823707044941843E-7</v>
      </c>
      <c r="BC65" s="3">
        <f t="shared" si="41"/>
        <v>5.4192657534246581E-4</v>
      </c>
      <c r="BD65" s="3">
        <f t="shared" si="42"/>
        <v>2.0143172602739725E-9</v>
      </c>
      <c r="BE65" s="3">
        <f t="shared" si="43"/>
        <v>4.1759014893632864E-6</v>
      </c>
      <c r="BF65" s="3">
        <f t="shared" si="44"/>
        <v>9.406205068465535E-8</v>
      </c>
      <c r="BG65" s="3">
        <f t="shared" si="45"/>
        <v>9.1429270648620619E-8</v>
      </c>
      <c r="BH65" s="3">
        <f t="shared" si="46"/>
        <v>3.4283395667676062E-9</v>
      </c>
      <c r="BI65" s="121">
        <f t="shared" si="47"/>
        <v>1.9901599369776421E-7</v>
      </c>
    </row>
    <row r="66" spans="1:61" x14ac:dyDescent="0.25">
      <c r="A66" s="2">
        <v>34019</v>
      </c>
      <c r="B66" s="3" t="s">
        <v>37</v>
      </c>
      <c r="C66" s="3" t="s">
        <v>126</v>
      </c>
      <c r="D66" s="3">
        <v>2280002202</v>
      </c>
      <c r="E66" s="3" t="s">
        <v>71</v>
      </c>
      <c r="F66" s="367" t="s">
        <v>72</v>
      </c>
      <c r="G66" s="367" t="s">
        <v>73</v>
      </c>
      <c r="H66" s="367" t="s">
        <v>74</v>
      </c>
      <c r="I66" s="367" t="s">
        <v>80</v>
      </c>
      <c r="J66" s="3" t="s">
        <v>78</v>
      </c>
      <c r="K66" s="3" t="s">
        <v>77</v>
      </c>
      <c r="L66" s="3" t="s">
        <v>127</v>
      </c>
      <c r="M66" s="83" t="s">
        <v>128</v>
      </c>
      <c r="N66" s="85">
        <v>3.6699999999999998E-5</v>
      </c>
      <c r="O66" s="50">
        <v>1.7344160000000001E-2</v>
      </c>
      <c r="P66" s="50">
        <v>1.022002E-7</v>
      </c>
      <c r="Q66" s="50">
        <v>2.2714E-4</v>
      </c>
      <c r="R66" s="50">
        <v>5.48E-6</v>
      </c>
      <c r="S66" s="50">
        <v>5.31E-6</v>
      </c>
      <c r="T66" s="50">
        <v>1.6E-7</v>
      </c>
      <c r="U66" s="81">
        <v>6.4699999999999999E-6</v>
      </c>
      <c r="V66" s="129">
        <v>1.0272437289999996</v>
      </c>
      <c r="W66" s="130">
        <v>1.0272437289999996</v>
      </c>
      <c r="X66" s="130">
        <v>1.0272437289999996</v>
      </c>
      <c r="Y66" s="130">
        <v>1.0272437289999996</v>
      </c>
      <c r="Z66" s="130">
        <v>1.0272437289999996</v>
      </c>
      <c r="AA66" s="130">
        <v>1.0272437289999996</v>
      </c>
      <c r="AB66" s="130">
        <v>1.0272437289999996</v>
      </c>
      <c r="AC66" s="311">
        <v>1.0272437289999996</v>
      </c>
      <c r="AD66" s="85">
        <f t="shared" si="24"/>
        <v>1.0328724617616433E-7</v>
      </c>
      <c r="AE66" s="50">
        <f t="shared" si="25"/>
        <v>4.8812820807596255E-5</v>
      </c>
      <c r="AF66" s="50">
        <f t="shared" si="26"/>
        <v>2.8762880699327606E-10</v>
      </c>
      <c r="AG66" s="50">
        <f t="shared" si="27"/>
        <v>6.3925517973989016E-7</v>
      </c>
      <c r="AH66" s="50">
        <f t="shared" si="28"/>
        <v>1.5422727766904104E-8</v>
      </c>
      <c r="AI66" s="50">
        <f t="shared" si="29"/>
        <v>1.4944285482164379E-8</v>
      </c>
      <c r="AJ66" s="50">
        <f t="shared" si="30"/>
        <v>4.5029862093150669E-10</v>
      </c>
      <c r="AK66" s="310">
        <f t="shared" si="31"/>
        <v>1.8208950483917803E-8</v>
      </c>
      <c r="AL66" s="129">
        <f>'epa growth factor suumary'!$B$3</f>
        <v>0.99441820528920177</v>
      </c>
      <c r="AM66" s="130">
        <v>1</v>
      </c>
      <c r="AN66" s="130">
        <f>'epa growth factor suumary'!$B$4</f>
        <v>1</v>
      </c>
      <c r="AO66" s="130">
        <f>'epa growth factor suumary'!$B$5</f>
        <v>0.86894289552850745</v>
      </c>
      <c r="AP66" s="130">
        <f>'epa growth factor suumary'!$B$6</f>
        <v>0.8736042875292418</v>
      </c>
      <c r="AQ66" s="130">
        <f>'epa growth factor suumary'!$B$7</f>
        <v>0.87360428761116571</v>
      </c>
      <c r="AR66" s="130">
        <f>'epa growth factor suumary'!$B$8</f>
        <v>0.69135024412716917</v>
      </c>
      <c r="AS66" s="131">
        <f>'epa growth factor suumary'!$B$9</f>
        <v>0.85863874349508207</v>
      </c>
      <c r="AT66" s="2">
        <f t="shared" si="32"/>
        <v>3.6495148134113702E-5</v>
      </c>
      <c r="AU66" s="3">
        <f t="shared" si="33"/>
        <v>1.7344160000000001E-2</v>
      </c>
      <c r="AV66" s="3">
        <f t="shared" si="34"/>
        <v>1.022002E-7</v>
      </c>
      <c r="AW66" s="3">
        <f t="shared" si="35"/>
        <v>1.9737168929034518E-4</v>
      </c>
      <c r="AX66" s="3">
        <f t="shared" si="36"/>
        <v>4.7873514956602453E-6</v>
      </c>
      <c r="AY66" s="3">
        <f t="shared" si="37"/>
        <v>4.6388387672152896E-6</v>
      </c>
      <c r="AZ66" s="3">
        <f t="shared" si="38"/>
        <v>1.1061603906034707E-7</v>
      </c>
      <c r="BA66" s="83">
        <f t="shared" si="39"/>
        <v>5.5553926704131811E-6</v>
      </c>
      <c r="BB66" s="2">
        <f t="shared" si="40"/>
        <v>9.9986707216749871E-8</v>
      </c>
      <c r="BC66" s="3">
        <f t="shared" si="41"/>
        <v>4.7518246575342468E-5</v>
      </c>
      <c r="BD66" s="3">
        <f t="shared" si="42"/>
        <v>2.8000054794520548E-10</v>
      </c>
      <c r="BE66" s="3">
        <f t="shared" si="43"/>
        <v>5.4074435422012377E-7</v>
      </c>
      <c r="BF66" s="3">
        <f t="shared" si="44"/>
        <v>1.3116031494959576E-8</v>
      </c>
      <c r="BG66" s="3">
        <f t="shared" si="45"/>
        <v>1.270914730743915E-8</v>
      </c>
      <c r="BH66" s="3">
        <f t="shared" si="46"/>
        <v>3.0305764126122484E-10</v>
      </c>
      <c r="BI66" s="121">
        <f t="shared" si="47"/>
        <v>1.5220253891542962E-8</v>
      </c>
    </row>
    <row r="67" spans="1:61" x14ac:dyDescent="0.25">
      <c r="A67" s="2">
        <v>34021</v>
      </c>
      <c r="B67" s="3" t="s">
        <v>134</v>
      </c>
      <c r="C67" s="3" t="s">
        <v>126</v>
      </c>
      <c r="D67" s="3">
        <v>2280002201</v>
      </c>
      <c r="E67" s="3" t="s">
        <v>71</v>
      </c>
      <c r="F67" s="367" t="s">
        <v>72</v>
      </c>
      <c r="G67" s="367" t="s">
        <v>73</v>
      </c>
      <c r="H67" s="367" t="s">
        <v>74</v>
      </c>
      <c r="I67" s="367" t="s">
        <v>80</v>
      </c>
      <c r="J67" s="3" t="s">
        <v>76</v>
      </c>
      <c r="K67" s="3" t="s">
        <v>77</v>
      </c>
      <c r="L67" s="3" t="s">
        <v>127</v>
      </c>
      <c r="M67" s="83" t="s">
        <v>128</v>
      </c>
      <c r="N67" s="85">
        <v>4.1130300000000002E-3</v>
      </c>
      <c r="O67" s="50">
        <v>1.7330350000000001</v>
      </c>
      <c r="P67" s="50">
        <v>4.249143E-5</v>
      </c>
      <c r="Q67" s="50">
        <v>6.3238299999999997E-2</v>
      </c>
      <c r="R67" s="50">
        <v>2.2759E-3</v>
      </c>
      <c r="S67" s="50">
        <v>2.2077199999999998E-3</v>
      </c>
      <c r="T67" s="50">
        <v>1.5999999999999999E-5</v>
      </c>
      <c r="U67" s="81">
        <v>6.6704900000000003E-3</v>
      </c>
      <c r="V67" s="129">
        <v>1.0272437289999996</v>
      </c>
      <c r="W67" s="130">
        <v>1.0272437289999996</v>
      </c>
      <c r="X67" s="130">
        <v>1.0272437289999996</v>
      </c>
      <c r="Y67" s="130">
        <v>1.0272437289999996</v>
      </c>
      <c r="Z67" s="130">
        <v>1.0272437289999996</v>
      </c>
      <c r="AA67" s="130">
        <v>1.0272437289999996</v>
      </c>
      <c r="AB67" s="130">
        <v>1.0272437289999996</v>
      </c>
      <c r="AC67" s="311">
        <v>1.0272437289999996</v>
      </c>
      <c r="AD67" s="85">
        <f t="shared" si="24"/>
        <v>1.1575573355311969E-5</v>
      </c>
      <c r="AE67" s="50">
        <f t="shared" si="25"/>
        <v>4.8773954407877107E-3</v>
      </c>
      <c r="AF67" s="50">
        <f t="shared" si="26"/>
        <v>1.1958645206504781E-7</v>
      </c>
      <c r="AG67" s="50">
        <f t="shared" si="27"/>
        <v>1.7797574550033061E-4</v>
      </c>
      <c r="AH67" s="50">
        <f t="shared" si="28"/>
        <v>6.4052164461126002E-6</v>
      </c>
      <c r="AI67" s="50">
        <f t="shared" si="29"/>
        <v>6.2133329462681615E-6</v>
      </c>
      <c r="AJ67" s="50">
        <f t="shared" si="30"/>
        <v>4.5029862093150664E-8</v>
      </c>
      <c r="AK67" s="310">
        <f t="shared" si="31"/>
        <v>1.8773202799608789E-5</v>
      </c>
      <c r="AL67" s="129">
        <f>'epa growth factor suumary'!$B$3</f>
        <v>0.99441820528920177</v>
      </c>
      <c r="AM67" s="130">
        <v>1</v>
      </c>
      <c r="AN67" s="130">
        <f>'epa growth factor suumary'!$B$4</f>
        <v>1</v>
      </c>
      <c r="AO67" s="130">
        <f>'epa growth factor suumary'!$B$5</f>
        <v>0.86894289552850745</v>
      </c>
      <c r="AP67" s="130">
        <f>'epa growth factor suumary'!$B$6</f>
        <v>0.8736042875292418</v>
      </c>
      <c r="AQ67" s="130">
        <f>'epa growth factor suumary'!$B$7</f>
        <v>0.87360428761116571</v>
      </c>
      <c r="AR67" s="130">
        <f>'epa growth factor suumary'!$B$8</f>
        <v>0.69135024412716917</v>
      </c>
      <c r="AS67" s="131">
        <f>'epa growth factor suumary'!$B$9</f>
        <v>0.85863874349508207</v>
      </c>
      <c r="AT67" s="2">
        <f t="shared" si="32"/>
        <v>4.0900719109006455E-3</v>
      </c>
      <c r="AU67" s="3">
        <f t="shared" si="33"/>
        <v>1.7330350000000001</v>
      </c>
      <c r="AV67" s="3">
        <f t="shared" si="34"/>
        <v>4.249143E-5</v>
      </c>
      <c r="AW67" s="3">
        <f t="shared" si="35"/>
        <v>5.4950471510300414E-2</v>
      </c>
      <c r="AX67" s="3">
        <f t="shared" si="36"/>
        <v>1.9882359979878014E-3</v>
      </c>
      <c r="AY67" s="3">
        <f t="shared" si="37"/>
        <v>1.9286736578449225E-3</v>
      </c>
      <c r="AZ67" s="3">
        <f t="shared" si="38"/>
        <v>1.1061603906034707E-5</v>
      </c>
      <c r="BA67" s="83">
        <f t="shared" si="39"/>
        <v>5.7275411520965099E-3</v>
      </c>
      <c r="BB67" s="2">
        <f t="shared" si="40"/>
        <v>1.1205676468220946E-5</v>
      </c>
      <c r="BC67" s="3">
        <f t="shared" si="41"/>
        <v>4.7480410958904117E-3</v>
      </c>
      <c r="BD67" s="3">
        <f t="shared" si="42"/>
        <v>1.1641487671232877E-7</v>
      </c>
      <c r="BE67" s="3">
        <f t="shared" si="43"/>
        <v>1.5054923701452168E-4</v>
      </c>
      <c r="BF67" s="3">
        <f t="shared" si="44"/>
        <v>5.447221912295346E-6</v>
      </c>
      <c r="BG67" s="3">
        <f t="shared" si="45"/>
        <v>5.2840374187532128E-6</v>
      </c>
      <c r="BH67" s="3">
        <f t="shared" si="46"/>
        <v>3.0305764126122482E-8</v>
      </c>
      <c r="BI67" s="121">
        <f t="shared" si="47"/>
        <v>1.5691893567387699E-5</v>
      </c>
    </row>
    <row r="68" spans="1:61" x14ac:dyDescent="0.25">
      <c r="A68" s="2">
        <v>34021</v>
      </c>
      <c r="B68" s="3" t="s">
        <v>134</v>
      </c>
      <c r="C68" s="3" t="s">
        <v>126</v>
      </c>
      <c r="D68" s="3">
        <v>2280002202</v>
      </c>
      <c r="E68" s="3" t="s">
        <v>71</v>
      </c>
      <c r="F68" s="367" t="s">
        <v>72</v>
      </c>
      <c r="G68" s="367" t="s">
        <v>73</v>
      </c>
      <c r="H68" s="367" t="s">
        <v>74</v>
      </c>
      <c r="I68" s="367" t="s">
        <v>80</v>
      </c>
      <c r="J68" s="3" t="s">
        <v>78</v>
      </c>
      <c r="K68" s="3" t="s">
        <v>77</v>
      </c>
      <c r="L68" s="3" t="s">
        <v>127</v>
      </c>
      <c r="M68" s="83" t="s">
        <v>128</v>
      </c>
      <c r="N68" s="85">
        <v>0.26046190000000002</v>
      </c>
      <c r="O68" s="50">
        <v>109.7436</v>
      </c>
      <c r="P68" s="50">
        <v>7.8068090000000005E-4</v>
      </c>
      <c r="Q68" s="50">
        <v>1.6606050000000001</v>
      </c>
      <c r="R68" s="50">
        <v>4.1816199999999998E-2</v>
      </c>
      <c r="S68" s="50">
        <v>4.0561699999999999E-2</v>
      </c>
      <c r="T68" s="50">
        <v>1.0089299999999999E-3</v>
      </c>
      <c r="U68" s="81">
        <v>4.7746070000000002E-2</v>
      </c>
      <c r="V68" s="129">
        <v>1.0272437289999996</v>
      </c>
      <c r="W68" s="130">
        <v>1.0272437289999996</v>
      </c>
      <c r="X68" s="130">
        <v>1.0272437289999996</v>
      </c>
      <c r="Y68" s="130">
        <v>1.0272437289999996</v>
      </c>
      <c r="Z68" s="130">
        <v>1.0272437289999996</v>
      </c>
      <c r="AA68" s="130">
        <v>1.0272437289999996</v>
      </c>
      <c r="AB68" s="130">
        <v>1.0272437289999996</v>
      </c>
      <c r="AC68" s="311">
        <v>1.0272437289999996</v>
      </c>
      <c r="AD68" s="85">
        <f t="shared" si="24"/>
        <v>7.3303521484500013E-4</v>
      </c>
      <c r="AE68" s="50">
        <f t="shared" si="25"/>
        <v>0.30885869835036811</v>
      </c>
      <c r="AF68" s="50">
        <f t="shared" si="26"/>
        <v>2.1971220791097969E-6</v>
      </c>
      <c r="AG68" s="50">
        <f t="shared" si="27"/>
        <v>4.6735508838247793E-3</v>
      </c>
      <c r="AH68" s="50">
        <f t="shared" si="28"/>
        <v>1.1768610745372544E-4</v>
      </c>
      <c r="AI68" s="50">
        <f t="shared" si="29"/>
        <v>1.1415548482898434E-4</v>
      </c>
      <c r="AJ68" s="50">
        <f t="shared" si="30"/>
        <v>2.8394986726026562E-6</v>
      </c>
      <c r="AK68" s="310">
        <f t="shared" si="31"/>
        <v>1.3437493422436991E-4</v>
      </c>
      <c r="AL68" s="129">
        <f>'epa growth factor suumary'!$B$3</f>
        <v>0.99441820528920177</v>
      </c>
      <c r="AM68" s="130">
        <v>1</v>
      </c>
      <c r="AN68" s="130">
        <f>'epa growth factor suumary'!$B$4</f>
        <v>1</v>
      </c>
      <c r="AO68" s="130">
        <f>'epa growth factor suumary'!$B$5</f>
        <v>0.86894289552850745</v>
      </c>
      <c r="AP68" s="130">
        <f>'epa growth factor suumary'!$B$6</f>
        <v>0.8736042875292418</v>
      </c>
      <c r="AQ68" s="130">
        <f>'epa growth factor suumary'!$B$7</f>
        <v>0.87360428761116571</v>
      </c>
      <c r="AR68" s="130">
        <f>'epa growth factor suumary'!$B$8</f>
        <v>0.69135024412716917</v>
      </c>
      <c r="AS68" s="131">
        <f>'epa growth factor suumary'!$B$9</f>
        <v>0.85863874349508207</v>
      </c>
      <c r="AT68" s="2">
        <f t="shared" si="32"/>
        <v>0.25900805514421554</v>
      </c>
      <c r="AU68" s="3">
        <f t="shared" si="33"/>
        <v>109.7436</v>
      </c>
      <c r="AV68" s="3">
        <f t="shared" si="34"/>
        <v>7.8068090000000005E-4</v>
      </c>
      <c r="AW68" s="3">
        <f t="shared" si="35"/>
        <v>1.4429709170291172</v>
      </c>
      <c r="AX68" s="3">
        <f t="shared" si="36"/>
        <v>3.653081160818028E-2</v>
      </c>
      <c r="AY68" s="3">
        <f t="shared" si="37"/>
        <v>3.5434875032797818E-2</v>
      </c>
      <c r="AZ68" s="3">
        <f t="shared" si="38"/>
        <v>6.9752400180722476E-4</v>
      </c>
      <c r="BA68" s="83">
        <f t="shared" si="39"/>
        <v>4.0996625551628231E-2</v>
      </c>
      <c r="BB68" s="2">
        <f t="shared" si="40"/>
        <v>7.0961110998415218E-4</v>
      </c>
      <c r="BC68" s="3">
        <f t="shared" si="41"/>
        <v>0.30066739726027397</v>
      </c>
      <c r="BD68" s="3">
        <f t="shared" si="42"/>
        <v>2.138851780821918E-6</v>
      </c>
      <c r="BE68" s="3">
        <f t="shared" si="43"/>
        <v>3.9533449781619647E-3</v>
      </c>
      <c r="BF68" s="3">
        <f t="shared" si="44"/>
        <v>1.0008441536487747E-4</v>
      </c>
      <c r="BG68" s="3">
        <f t="shared" si="45"/>
        <v>9.7081849404925534E-5</v>
      </c>
      <c r="BH68" s="3">
        <f t="shared" si="46"/>
        <v>1.9110246624855471E-6</v>
      </c>
      <c r="BI68" s="121">
        <f t="shared" si="47"/>
        <v>1.1231952205925542E-4</v>
      </c>
    </row>
    <row r="69" spans="1:61" x14ac:dyDescent="0.25">
      <c r="A69" s="2">
        <v>34023</v>
      </c>
      <c r="B69" s="3" t="s">
        <v>135</v>
      </c>
      <c r="C69" s="3" t="s">
        <v>126</v>
      </c>
      <c r="D69" s="3">
        <v>2280002101</v>
      </c>
      <c r="E69" s="79" t="s">
        <v>71</v>
      </c>
      <c r="F69" s="368" t="s">
        <v>72</v>
      </c>
      <c r="G69" s="368" t="s">
        <v>73</v>
      </c>
      <c r="H69" s="368" t="s">
        <v>74</v>
      </c>
      <c r="I69" s="368" t="s">
        <v>75</v>
      </c>
      <c r="J69" s="79" t="s">
        <v>76</v>
      </c>
      <c r="K69" s="3" t="s">
        <v>77</v>
      </c>
      <c r="L69" s="3" t="s">
        <v>127</v>
      </c>
      <c r="M69" s="83" t="s">
        <v>128</v>
      </c>
      <c r="N69" s="85">
        <v>3.8434300000000001E-3</v>
      </c>
      <c r="O69" s="50">
        <v>1.6194</v>
      </c>
      <c r="P69" s="50">
        <v>8.0488370000000005E-5</v>
      </c>
      <c r="Q69" s="50">
        <v>0.1091678</v>
      </c>
      <c r="R69" s="50">
        <v>4.3112200000000002E-3</v>
      </c>
      <c r="S69" s="50">
        <v>4.1819200000000004E-3</v>
      </c>
      <c r="T69" s="50">
        <v>1.49E-5</v>
      </c>
      <c r="U69" s="81">
        <v>1.4237690000000001E-2</v>
      </c>
      <c r="V69" s="129">
        <v>1.0272437289999996</v>
      </c>
      <c r="W69" s="130">
        <v>1.0272437289999996</v>
      </c>
      <c r="X69" s="130">
        <v>1.0272437289999996</v>
      </c>
      <c r="Y69" s="130">
        <v>1.0272437289999996</v>
      </c>
      <c r="Z69" s="130">
        <v>1.0272437289999996</v>
      </c>
      <c r="AA69" s="130">
        <v>1.0272437289999996</v>
      </c>
      <c r="AB69" s="130">
        <v>1.0272437289999996</v>
      </c>
      <c r="AC69" s="311">
        <v>1.0272437289999996</v>
      </c>
      <c r="AD69" s="85">
        <f t="shared" si="24"/>
        <v>1.081682017904238E-5</v>
      </c>
      <c r="AE69" s="50">
        <f t="shared" si="25"/>
        <v>4.5575849171030124E-3</v>
      </c>
      <c r="AF69" s="50">
        <f t="shared" si="26"/>
        <v>2.2652376257515534E-7</v>
      </c>
      <c r="AG69" s="50">
        <f t="shared" si="27"/>
        <v>3.0723818618829085E-4</v>
      </c>
      <c r="AH69" s="50">
        <f t="shared" si="28"/>
        <v>1.2133352628327063E-5</v>
      </c>
      <c r="AI69" s="50">
        <f t="shared" si="29"/>
        <v>1.1769455055286792E-5</v>
      </c>
      <c r="AJ69" s="50">
        <f t="shared" si="30"/>
        <v>4.193405907424656E-8</v>
      </c>
      <c r="AK69" s="310">
        <f t="shared" si="31"/>
        <v>4.0070076076564394E-5</v>
      </c>
      <c r="AL69" s="129">
        <f>'epa growth factor suumary'!$B$3</f>
        <v>0.99441820528920177</v>
      </c>
      <c r="AM69" s="130">
        <v>1</v>
      </c>
      <c r="AN69" s="130">
        <f>'epa growth factor suumary'!$B$4</f>
        <v>1</v>
      </c>
      <c r="AO69" s="130">
        <f>'epa growth factor suumary'!$B$5</f>
        <v>0.86894289552850745</v>
      </c>
      <c r="AP69" s="130">
        <f>'epa growth factor suumary'!$B$6</f>
        <v>0.8736042875292418</v>
      </c>
      <c r="AQ69" s="130">
        <f>'epa growth factor suumary'!$B$7</f>
        <v>0.87360428761116571</v>
      </c>
      <c r="AR69" s="130">
        <f>'epa growth factor suumary'!$B$8</f>
        <v>0.69135024412716917</v>
      </c>
      <c r="AS69" s="131">
        <f>'epa growth factor suumary'!$B$9</f>
        <v>0.85863874349508207</v>
      </c>
      <c r="AT69" s="2">
        <f t="shared" si="32"/>
        <v>3.8219767627546771E-3</v>
      </c>
      <c r="AU69" s="3">
        <f t="shared" si="33"/>
        <v>1.6194</v>
      </c>
      <c r="AV69" s="3">
        <f t="shared" si="34"/>
        <v>8.0488370000000005E-5</v>
      </c>
      <c r="AW69" s="3">
        <f t="shared" si="35"/>
        <v>9.4860584230476996E-2</v>
      </c>
      <c r="AX69" s="3">
        <f t="shared" si="36"/>
        <v>3.7663002764818181E-3</v>
      </c>
      <c r="AY69" s="3">
        <f t="shared" si="37"/>
        <v>3.6533432424468867E-3</v>
      </c>
      <c r="AZ69" s="3">
        <f t="shared" si="38"/>
        <v>1.0301118637494821E-5</v>
      </c>
      <c r="BA69" s="83">
        <f t="shared" si="39"/>
        <v>1.2225032251872495E-2</v>
      </c>
      <c r="BB69" s="2">
        <f t="shared" si="40"/>
        <v>1.0471169213026512E-5</v>
      </c>
      <c r="BC69" s="3">
        <f t="shared" si="41"/>
        <v>4.4367123287671235E-3</v>
      </c>
      <c r="BD69" s="3">
        <f t="shared" si="42"/>
        <v>2.2051608219178083E-7</v>
      </c>
      <c r="BE69" s="3">
        <f t="shared" si="43"/>
        <v>2.5989201159034794E-4</v>
      </c>
      <c r="BF69" s="3">
        <f t="shared" si="44"/>
        <v>1.0318630894470735E-5</v>
      </c>
      <c r="BG69" s="3">
        <f t="shared" si="45"/>
        <v>1.0009159568347634E-5</v>
      </c>
      <c r="BH69" s="3">
        <f t="shared" si="46"/>
        <v>2.8222242842451565E-8</v>
      </c>
      <c r="BI69" s="121">
        <f t="shared" si="47"/>
        <v>3.3493239046226017E-5</v>
      </c>
    </row>
    <row r="70" spans="1:61" x14ac:dyDescent="0.25">
      <c r="A70" s="2">
        <v>34023</v>
      </c>
      <c r="B70" s="3" t="s">
        <v>135</v>
      </c>
      <c r="C70" s="3" t="s">
        <v>126</v>
      </c>
      <c r="D70" s="3">
        <v>2280002102</v>
      </c>
      <c r="E70" s="3" t="s">
        <v>71</v>
      </c>
      <c r="F70" s="367" t="s">
        <v>72</v>
      </c>
      <c r="G70" s="367" t="s">
        <v>73</v>
      </c>
      <c r="H70" s="367" t="s">
        <v>74</v>
      </c>
      <c r="I70" s="367" t="s">
        <v>75</v>
      </c>
      <c r="J70" s="3" t="s">
        <v>78</v>
      </c>
      <c r="K70" s="3" t="s">
        <v>77</v>
      </c>
      <c r="L70" s="3" t="s">
        <v>127</v>
      </c>
      <c r="M70" s="83" t="s">
        <v>128</v>
      </c>
      <c r="N70" s="85">
        <v>1.709109</v>
      </c>
      <c r="O70" s="50">
        <v>720.11990000000003</v>
      </c>
      <c r="P70" s="50">
        <v>5.1227039999999996E-3</v>
      </c>
      <c r="Q70" s="50">
        <v>10.89663</v>
      </c>
      <c r="R70" s="50">
        <v>0.2743912</v>
      </c>
      <c r="S70" s="50">
        <v>0.26615939999999999</v>
      </c>
      <c r="T70" s="50">
        <v>6.6201000000000003E-3</v>
      </c>
      <c r="U70" s="81">
        <v>0.31330029999999998</v>
      </c>
      <c r="V70" s="129">
        <v>1.0272437289999996</v>
      </c>
      <c r="W70" s="130">
        <v>1.0272437289999996</v>
      </c>
      <c r="X70" s="130">
        <v>1.0272437289999996</v>
      </c>
      <c r="Y70" s="130">
        <v>1.0272437289999996</v>
      </c>
      <c r="Z70" s="130">
        <v>1.0272437289999996</v>
      </c>
      <c r="AA70" s="130">
        <v>1.0272437289999996</v>
      </c>
      <c r="AB70" s="130">
        <v>1.0272437289999996</v>
      </c>
      <c r="AC70" s="311">
        <v>1.0272437289999996</v>
      </c>
      <c r="AD70" s="85">
        <f t="shared" si="24"/>
        <v>4.8100589107601651E-3</v>
      </c>
      <c r="AE70" s="50">
        <f t="shared" si="25"/>
        <v>2.0266812367208407</v>
      </c>
      <c r="AF70" s="50">
        <f t="shared" si="26"/>
        <v>1.4417165916501955E-5</v>
      </c>
      <c r="AG70" s="50">
        <f t="shared" si="27"/>
        <v>3.0667109136255522E-2</v>
      </c>
      <c r="AH70" s="50">
        <f t="shared" si="28"/>
        <v>7.7223736847338272E-4</v>
      </c>
      <c r="AI70" s="50">
        <f t="shared" si="29"/>
        <v>7.4907006729973285E-4</v>
      </c>
      <c r="AJ70" s="50">
        <f t="shared" si="30"/>
        <v>1.8631386877679169E-5</v>
      </c>
      <c r="AK70" s="310">
        <f t="shared" si="31"/>
        <v>8.8174183142142076E-4</v>
      </c>
      <c r="AL70" s="129">
        <f>'epa growth factor suumary'!$B$3</f>
        <v>0.99441820528920177</v>
      </c>
      <c r="AM70" s="130">
        <v>1</v>
      </c>
      <c r="AN70" s="130">
        <f>'epa growth factor suumary'!$B$4</f>
        <v>1</v>
      </c>
      <c r="AO70" s="130">
        <f>'epa growth factor suumary'!$B$5</f>
        <v>0.86894289552850745</v>
      </c>
      <c r="AP70" s="130">
        <f>'epa growth factor suumary'!$B$6</f>
        <v>0.8736042875292418</v>
      </c>
      <c r="AQ70" s="130">
        <f>'epa growth factor suumary'!$B$7</f>
        <v>0.87360428761116571</v>
      </c>
      <c r="AR70" s="130">
        <f>'epa growth factor suumary'!$B$8</f>
        <v>0.69135024412716917</v>
      </c>
      <c r="AS70" s="131">
        <f>'epa growth factor suumary'!$B$9</f>
        <v>0.85863874349508207</v>
      </c>
      <c r="AT70" s="2">
        <f t="shared" si="32"/>
        <v>1.6995691044236223</v>
      </c>
      <c r="AU70" s="3">
        <f t="shared" si="33"/>
        <v>720.11990000000003</v>
      </c>
      <c r="AV70" s="3">
        <f t="shared" si="34"/>
        <v>5.1227039999999996E-3</v>
      </c>
      <c r="AW70" s="3">
        <f t="shared" si="35"/>
        <v>9.4685492237027997</v>
      </c>
      <c r="AX70" s="3">
        <f t="shared" si="36"/>
        <v>0.23970932878029369</v>
      </c>
      <c r="AY70" s="3">
        <f t="shared" si="37"/>
        <v>0.23251799302801529</v>
      </c>
      <c r="AZ70" s="3">
        <f t="shared" si="38"/>
        <v>4.5768077511462732E-3</v>
      </c>
      <c r="BA70" s="83">
        <f t="shared" si="39"/>
        <v>0.26901177592863224</v>
      </c>
      <c r="BB70" s="2">
        <f t="shared" si="40"/>
        <v>4.6563537107496503E-3</v>
      </c>
      <c r="BC70" s="3">
        <f t="shared" si="41"/>
        <v>1.9729312328767123</v>
      </c>
      <c r="BD70" s="3">
        <f t="shared" si="42"/>
        <v>1.4034805479452053E-5</v>
      </c>
      <c r="BE70" s="3">
        <f t="shared" si="43"/>
        <v>2.5941230749870686E-2</v>
      </c>
      <c r="BF70" s="3">
        <f t="shared" si="44"/>
        <v>6.567378870692978E-4</v>
      </c>
      <c r="BG70" s="3">
        <f t="shared" si="45"/>
        <v>6.3703559733702825E-4</v>
      </c>
      <c r="BH70" s="3">
        <f t="shared" si="46"/>
        <v>1.2539199318208968E-5</v>
      </c>
      <c r="BI70" s="121">
        <f t="shared" si="47"/>
        <v>7.3701856418803351E-4</v>
      </c>
    </row>
    <row r="71" spans="1:61" x14ac:dyDescent="0.25">
      <c r="A71" s="2">
        <v>34023</v>
      </c>
      <c r="B71" s="3" t="s">
        <v>135</v>
      </c>
      <c r="C71" s="3" t="s">
        <v>126</v>
      </c>
      <c r="D71" s="3">
        <v>2280002201</v>
      </c>
      <c r="E71" s="3" t="s">
        <v>71</v>
      </c>
      <c r="F71" s="367" t="s">
        <v>72</v>
      </c>
      <c r="G71" s="367" t="s">
        <v>73</v>
      </c>
      <c r="H71" s="367" t="s">
        <v>74</v>
      </c>
      <c r="I71" s="367" t="s">
        <v>80</v>
      </c>
      <c r="J71" s="3" t="s">
        <v>76</v>
      </c>
      <c r="K71" s="3" t="s">
        <v>77</v>
      </c>
      <c r="L71" s="3" t="s">
        <v>127</v>
      </c>
      <c r="M71" s="83" t="s">
        <v>128</v>
      </c>
      <c r="N71" s="85">
        <v>10.17205</v>
      </c>
      <c r="O71" s="50">
        <v>4725.1859999999997</v>
      </c>
      <c r="P71" s="50">
        <v>4.2926390000000002E-2</v>
      </c>
      <c r="Q71" s="50">
        <v>80.438180000000003</v>
      </c>
      <c r="R71" s="50">
        <v>2.2992979999999998</v>
      </c>
      <c r="S71" s="50">
        <v>2.2303190000000002</v>
      </c>
      <c r="T71" s="50">
        <v>4.3438900000000003E-2</v>
      </c>
      <c r="U71" s="81">
        <v>4.6442389999999998</v>
      </c>
      <c r="V71" s="129">
        <v>1.0272437289999996</v>
      </c>
      <c r="W71" s="130">
        <v>1.0272437289999996</v>
      </c>
      <c r="X71" s="130">
        <v>1.0272437289999996</v>
      </c>
      <c r="Y71" s="130">
        <v>1.0272437289999996</v>
      </c>
      <c r="Z71" s="130">
        <v>1.0272437289999996</v>
      </c>
      <c r="AA71" s="130">
        <v>1.0272437289999996</v>
      </c>
      <c r="AB71" s="130">
        <v>1.0272437289999996</v>
      </c>
      <c r="AC71" s="311">
        <v>1.0272437289999996</v>
      </c>
      <c r="AD71" s="85">
        <f t="shared" ref="AD71:AD100" si="48">V71*N71/365</f>
        <v>2.8627875544039578E-2</v>
      </c>
      <c r="AE71" s="50">
        <f t="shared" ref="AE71:AE100" si="49">W71*O71/365</f>
        <v>13.298404621530389</v>
      </c>
      <c r="AF71" s="50">
        <f t="shared" ref="AF71:AF100" si="50">X71*P71/365</f>
        <v>1.2081058886605012E-4</v>
      </c>
      <c r="AG71" s="50">
        <f t="shared" ref="AG71:AG100" si="51">Y71*Q71/365</f>
        <v>0.22638250952650188</v>
      </c>
      <c r="AH71" s="50">
        <f t="shared" ref="AH71:AH100" si="52">Z71*R71/365</f>
        <v>6.471066990691071E-3</v>
      </c>
      <c r="AI71" s="50">
        <f t="shared" ref="AI71:AI100" si="53">AA71*S71/365</f>
        <v>6.2769348121083576E-3</v>
      </c>
      <c r="AJ71" s="50">
        <f t="shared" ref="AJ71:AJ100" si="54">AB71*T71/365</f>
        <v>1.2225297977988518E-4</v>
      </c>
      <c r="AK71" s="310">
        <f t="shared" ref="AK71:AK100" si="55">AC71*U71/365</f>
        <v>1.3070590106101997E-2</v>
      </c>
      <c r="AL71" s="129">
        <f>'epa growth factor suumary'!$B$3</f>
        <v>0.99441820528920177</v>
      </c>
      <c r="AM71" s="130">
        <v>1</v>
      </c>
      <c r="AN71" s="130">
        <f>'epa growth factor suumary'!$B$4</f>
        <v>1</v>
      </c>
      <c r="AO71" s="130">
        <f>'epa growth factor suumary'!$B$5</f>
        <v>0.86894289552850745</v>
      </c>
      <c r="AP71" s="130">
        <f>'epa growth factor suumary'!$B$6</f>
        <v>0.8736042875292418</v>
      </c>
      <c r="AQ71" s="130">
        <f>'epa growth factor suumary'!$B$7</f>
        <v>0.87360428761116571</v>
      </c>
      <c r="AR71" s="130">
        <f>'epa growth factor suumary'!$B$8</f>
        <v>0.69135024412716917</v>
      </c>
      <c r="AS71" s="131">
        <f>'epa growth factor suumary'!$B$9</f>
        <v>0.85863874349508207</v>
      </c>
      <c r="AT71" s="2">
        <f t="shared" ref="AT71:AT100" si="56">N71*AL71</f>
        <v>10.115271705112026</v>
      </c>
      <c r="AU71" s="3">
        <f t="shared" ref="AU71:AU100" si="57">O71*AM71</f>
        <v>4725.1859999999997</v>
      </c>
      <c r="AV71" s="3">
        <f t="shared" ref="AV71:AV100" si="58">P71*AN71</f>
        <v>4.2926390000000002E-2</v>
      </c>
      <c r="AW71" s="3">
        <f t="shared" ref="AW71:AW100" si="59">Q71*AO71</f>
        <v>69.896185040243282</v>
      </c>
      <c r="AX71" s="3">
        <f t="shared" ref="AX71:AX100" si="60">R71*AP71</f>
        <v>2.0086765911074105</v>
      </c>
      <c r="AY71" s="3">
        <f t="shared" ref="AY71:AY100" si="61">S71*AQ71</f>
        <v>1.9484162411406476</v>
      </c>
      <c r="AZ71" s="3">
        <f t="shared" ref="AZ71:AZ100" si="62">T71*AR71</f>
        <v>3.0031494119615691E-2</v>
      </c>
      <c r="BA71" s="83">
        <f t="shared" ref="BA71:BA100" si="63">U71*AS71</f>
        <v>3.9877235394508563</v>
      </c>
      <c r="BB71" s="2">
        <f t="shared" ref="BB71:BB100" si="64">AT71/365</f>
        <v>2.7713073164690481E-2</v>
      </c>
      <c r="BC71" s="3">
        <f t="shared" ref="BC71:BC100" si="65">AU71/365</f>
        <v>12.945715068493151</v>
      </c>
      <c r="BD71" s="3">
        <f t="shared" ref="BD71:BD100" si="66">AV71/365</f>
        <v>1.1760654794520548E-4</v>
      </c>
      <c r="BE71" s="3">
        <f t="shared" ref="BE71:BE100" si="67">AW71/365</f>
        <v>0.19149639737052954</v>
      </c>
      <c r="BF71" s="3">
        <f t="shared" ref="BF71:BF100" si="68">AX71/365</f>
        <v>5.5032235372805766E-3</v>
      </c>
      <c r="BG71" s="3">
        <f t="shared" ref="BG71:BG100" si="69">AY71/365</f>
        <v>5.3381266880565686E-3</v>
      </c>
      <c r="BH71" s="3">
        <f t="shared" ref="BH71:BH100" si="70">AZ71/365</f>
        <v>8.227806608113888E-5</v>
      </c>
      <c r="BI71" s="121">
        <f t="shared" ref="BI71:BI100" si="71">BA71/365</f>
        <v>1.0925269971098236E-2</v>
      </c>
    </row>
    <row r="72" spans="1:61" x14ac:dyDescent="0.25">
      <c r="A72" s="2">
        <v>34023</v>
      </c>
      <c r="B72" s="3" t="s">
        <v>135</v>
      </c>
      <c r="C72" s="3" t="s">
        <v>126</v>
      </c>
      <c r="D72" s="3">
        <v>2280002202</v>
      </c>
      <c r="E72" s="3" t="s">
        <v>71</v>
      </c>
      <c r="F72" s="367" t="s">
        <v>72</v>
      </c>
      <c r="G72" s="367" t="s">
        <v>73</v>
      </c>
      <c r="H72" s="367" t="s">
        <v>74</v>
      </c>
      <c r="I72" s="367" t="s">
        <v>80</v>
      </c>
      <c r="J72" s="3" t="s">
        <v>78</v>
      </c>
      <c r="K72" s="3" t="s">
        <v>77</v>
      </c>
      <c r="L72" s="3" t="s">
        <v>127</v>
      </c>
      <c r="M72" s="83" t="s">
        <v>128</v>
      </c>
      <c r="N72" s="85">
        <v>19.428529999999999</v>
      </c>
      <c r="O72" s="50">
        <v>8692.2440000000006</v>
      </c>
      <c r="P72" s="50">
        <v>5.8738720000000001E-2</v>
      </c>
      <c r="Q72" s="50">
        <v>123.5543</v>
      </c>
      <c r="R72" s="50">
        <v>3.147402</v>
      </c>
      <c r="S72" s="50">
        <v>3.0518779999999999</v>
      </c>
      <c r="T72" s="50">
        <v>0.24025830000000001</v>
      </c>
      <c r="U72" s="81">
        <v>3.6476820000000001</v>
      </c>
      <c r="V72" s="129">
        <v>1.0272437289999996</v>
      </c>
      <c r="W72" s="130">
        <v>1.0272437289999996</v>
      </c>
      <c r="X72" s="130">
        <v>1.0272437289999996</v>
      </c>
      <c r="Y72" s="130">
        <v>1.0272437289999996</v>
      </c>
      <c r="Z72" s="130">
        <v>1.0272437289999996</v>
      </c>
      <c r="AA72" s="130">
        <v>1.0272437289999996</v>
      </c>
      <c r="AB72" s="130">
        <v>1.0272437289999996</v>
      </c>
      <c r="AC72" s="311">
        <v>1.0272437289999996</v>
      </c>
      <c r="AD72" s="85">
        <f t="shared" si="48"/>
        <v>5.4679001660790032E-2</v>
      </c>
      <c r="AE72" s="50">
        <f t="shared" si="49"/>
        <v>24.463159287501021</v>
      </c>
      <c r="AF72" s="50">
        <f t="shared" si="50"/>
        <v>1.6531227882051193E-4</v>
      </c>
      <c r="AG72" s="50">
        <f t="shared" si="51"/>
        <v>0.34772706812598531</v>
      </c>
      <c r="AH72" s="50">
        <f t="shared" si="52"/>
        <v>8.8579423757316617E-3</v>
      </c>
      <c r="AI72" s="50">
        <f t="shared" si="53"/>
        <v>8.5891028415700284E-3</v>
      </c>
      <c r="AJ72" s="50">
        <f t="shared" si="54"/>
        <v>6.7617488223342638E-4</v>
      </c>
      <c r="AK72" s="310">
        <f t="shared" si="55"/>
        <v>1.0265913588729251E-2</v>
      </c>
      <c r="AL72" s="129">
        <f>'epa growth factor suumary'!$B$3</f>
        <v>0.99441820528920177</v>
      </c>
      <c r="AM72" s="130">
        <v>1</v>
      </c>
      <c r="AN72" s="130">
        <f>'epa growth factor suumary'!$B$4</f>
        <v>1</v>
      </c>
      <c r="AO72" s="130">
        <f>'epa growth factor suumary'!$B$5</f>
        <v>0.86894289552850745</v>
      </c>
      <c r="AP72" s="130">
        <f>'epa growth factor suumary'!$B$6</f>
        <v>0.8736042875292418</v>
      </c>
      <c r="AQ72" s="130">
        <f>'epa growth factor suumary'!$B$7</f>
        <v>0.87360428761116571</v>
      </c>
      <c r="AR72" s="130">
        <f>'epa growth factor suumary'!$B$8</f>
        <v>0.69135024412716917</v>
      </c>
      <c r="AS72" s="131">
        <f>'epa growth factor suumary'!$B$9</f>
        <v>0.85863874349508207</v>
      </c>
      <c r="AT72" s="2">
        <f t="shared" si="56"/>
        <v>19.320083934007414</v>
      </c>
      <c r="AU72" s="3">
        <f t="shared" si="57"/>
        <v>8692.2440000000006</v>
      </c>
      <c r="AV72" s="3">
        <f t="shared" si="58"/>
        <v>5.8738720000000001E-2</v>
      </c>
      <c r="AW72" s="3">
        <f t="shared" si="59"/>
        <v>107.36163119699786</v>
      </c>
      <c r="AX72" s="3">
        <f t="shared" si="60"/>
        <v>2.7495838817781109</v>
      </c>
      <c r="AY72" s="3">
        <f t="shared" si="61"/>
        <v>2.6661337060661889</v>
      </c>
      <c r="AZ72" s="3">
        <f t="shared" si="62"/>
        <v>0.16610263435857867</v>
      </c>
      <c r="BA72" s="83">
        <f t="shared" si="63"/>
        <v>3.1320410891496282</v>
      </c>
      <c r="BB72" s="2">
        <f t="shared" si="64"/>
        <v>5.2931736805499764E-2</v>
      </c>
      <c r="BC72" s="3">
        <f t="shared" si="65"/>
        <v>23.814367123287674</v>
      </c>
      <c r="BD72" s="3">
        <f t="shared" si="66"/>
        <v>1.6092800000000002E-4</v>
      </c>
      <c r="BE72" s="3">
        <f t="shared" si="67"/>
        <v>0.29414145533424074</v>
      </c>
      <c r="BF72" s="3">
        <f t="shared" si="68"/>
        <v>7.5331065254194817E-3</v>
      </c>
      <c r="BG72" s="3">
        <f t="shared" si="69"/>
        <v>7.304475907030655E-3</v>
      </c>
      <c r="BH72" s="3">
        <f t="shared" si="70"/>
        <v>4.550757105714484E-4</v>
      </c>
      <c r="BI72" s="121">
        <f t="shared" si="71"/>
        <v>8.5809344908208997E-3</v>
      </c>
    </row>
    <row r="73" spans="1:61" x14ac:dyDescent="0.25">
      <c r="A73" s="2">
        <v>34023</v>
      </c>
      <c r="B73" s="3" t="s">
        <v>135</v>
      </c>
      <c r="C73" s="3" t="s">
        <v>126</v>
      </c>
      <c r="D73" s="3">
        <v>2280002203</v>
      </c>
      <c r="E73" s="3" t="s">
        <v>71</v>
      </c>
      <c r="F73" s="367" t="s">
        <v>72</v>
      </c>
      <c r="G73" s="367" t="s">
        <v>73</v>
      </c>
      <c r="H73" s="367" t="s">
        <v>74</v>
      </c>
      <c r="I73" s="367" t="s">
        <v>80</v>
      </c>
      <c r="J73" s="3" t="s">
        <v>76</v>
      </c>
      <c r="K73" s="3" t="s">
        <v>79</v>
      </c>
      <c r="L73" s="3" t="s">
        <v>127</v>
      </c>
      <c r="M73" s="83" t="s">
        <v>128</v>
      </c>
      <c r="N73" s="85">
        <v>6.8356180000000002</v>
      </c>
      <c r="O73" s="50">
        <v>1240.8219999999999</v>
      </c>
      <c r="P73" s="50">
        <v>1.208244E-2</v>
      </c>
      <c r="Q73" s="50">
        <v>40.471240000000002</v>
      </c>
      <c r="R73" s="50">
        <v>0.68235440000000003</v>
      </c>
      <c r="S73" s="50">
        <v>0.62776520000000002</v>
      </c>
      <c r="T73" s="50">
        <v>0.76204300000000003</v>
      </c>
      <c r="U73" s="81">
        <v>6.0046419999999996</v>
      </c>
      <c r="V73" s="132">
        <v>1.1409473848846585</v>
      </c>
      <c r="W73" s="133">
        <v>1.1401815455514226</v>
      </c>
      <c r="X73" s="134">
        <v>1.1401815455514226</v>
      </c>
      <c r="Y73" s="130">
        <v>1.1259021125614417</v>
      </c>
      <c r="Z73" s="130">
        <v>1.1403232612400285</v>
      </c>
      <c r="AA73" s="130">
        <v>1.1388988893643905</v>
      </c>
      <c r="AB73" s="130">
        <v>1.1411661249999994</v>
      </c>
      <c r="AC73" s="311">
        <v>1.1411294961686735</v>
      </c>
      <c r="AD73" s="85">
        <f t="shared" si="48"/>
        <v>2.1367343784028766E-2</v>
      </c>
      <c r="AE73" s="50">
        <f t="shared" si="49"/>
        <v>3.876061221134814</v>
      </c>
      <c r="AF73" s="50">
        <f t="shared" si="50"/>
        <v>3.7742945515705016E-5</v>
      </c>
      <c r="AG73" s="50">
        <f t="shared" si="51"/>
        <v>0.12484014962734553</v>
      </c>
      <c r="AH73" s="50">
        <f t="shared" si="52"/>
        <v>2.1317934102177616E-3</v>
      </c>
      <c r="AI73" s="50">
        <f t="shared" si="53"/>
        <v>1.9587975042783959E-3</v>
      </c>
      <c r="AJ73" s="50">
        <f t="shared" si="54"/>
        <v>2.3825141298448619E-3</v>
      </c>
      <c r="AK73" s="310">
        <f t="shared" si="55"/>
        <v>1.8772805753789742E-2</v>
      </c>
      <c r="AL73" s="132">
        <f>'epa growth factor suumary'!$B$10</f>
        <v>1.1142282901423042</v>
      </c>
      <c r="AM73" s="133">
        <f>'epa growth factor suumary'!$B$11</f>
        <v>1.1142282561841881</v>
      </c>
      <c r="AN73" s="134">
        <f>AM73</f>
        <v>1.1142282561841881</v>
      </c>
      <c r="AO73" s="130">
        <f>'epa growth factor suumary'!$B$12</f>
        <v>0.97382781870213742</v>
      </c>
      <c r="AP73" s="130">
        <f>'epa growth factor suumary'!$B$13</f>
        <v>1.1142282902172564</v>
      </c>
      <c r="AQ73" s="130">
        <f>'epa growth factor suumary'!$B$14</f>
        <v>1.1142282966527544</v>
      </c>
      <c r="AR73" s="130">
        <f>'epa growth factor suumary'!$B$15</f>
        <v>1.1142282902500085</v>
      </c>
      <c r="AS73" s="131">
        <f>'epa growth factor suumary'!$B$16</f>
        <v>1.1142282901464029</v>
      </c>
      <c r="AT73" s="2">
        <f t="shared" si="56"/>
        <v>7.6164389562059576</v>
      </c>
      <c r="AU73" s="3">
        <f t="shared" si="57"/>
        <v>1382.5589332949764</v>
      </c>
      <c r="AV73" s="3">
        <f t="shared" si="58"/>
        <v>1.3462596051650082E-2</v>
      </c>
      <c r="AW73" s="3">
        <f t="shared" si="59"/>
        <v>39.412019369370697</v>
      </c>
      <c r="AX73" s="3">
        <f t="shared" si="60"/>
        <v>0.76029857643422194</v>
      </c>
      <c r="AY73" s="3">
        <f t="shared" si="61"/>
        <v>0.69947374949387564</v>
      </c>
      <c r="AZ73" s="3">
        <f t="shared" si="62"/>
        <v>0.84908986898698724</v>
      </c>
      <c r="BA73" s="83">
        <f t="shared" si="63"/>
        <v>6.6905419886012769</v>
      </c>
      <c r="BB73" s="2">
        <f t="shared" si="64"/>
        <v>2.0866956044399882E-2</v>
      </c>
      <c r="BC73" s="3">
        <f t="shared" si="65"/>
        <v>3.7878326939588396</v>
      </c>
      <c r="BD73" s="3">
        <f t="shared" si="66"/>
        <v>3.6883824799041321E-5</v>
      </c>
      <c r="BE73" s="3">
        <f t="shared" si="67"/>
        <v>0.10797813525854985</v>
      </c>
      <c r="BF73" s="3">
        <f t="shared" si="68"/>
        <v>2.0830097984499232E-3</v>
      </c>
      <c r="BG73" s="3">
        <f t="shared" si="69"/>
        <v>1.9163664369695223E-3</v>
      </c>
      <c r="BH73" s="3">
        <f t="shared" si="70"/>
        <v>2.3262736136629787E-3</v>
      </c>
      <c r="BI73" s="121">
        <f t="shared" si="71"/>
        <v>1.8330252023565141E-2</v>
      </c>
    </row>
    <row r="74" spans="1:61" x14ac:dyDescent="0.25">
      <c r="A74" s="2">
        <v>34023</v>
      </c>
      <c r="B74" s="3" t="s">
        <v>135</v>
      </c>
      <c r="C74" s="3" t="s">
        <v>126</v>
      </c>
      <c r="D74" s="3">
        <v>2280002204</v>
      </c>
      <c r="E74" s="3" t="s">
        <v>71</v>
      </c>
      <c r="F74" s="367" t="s">
        <v>72</v>
      </c>
      <c r="G74" s="367" t="s">
        <v>73</v>
      </c>
      <c r="H74" s="367" t="s">
        <v>74</v>
      </c>
      <c r="I74" s="367" t="s">
        <v>80</v>
      </c>
      <c r="J74" s="3" t="s">
        <v>78</v>
      </c>
      <c r="K74" s="3" t="s">
        <v>79</v>
      </c>
      <c r="L74" s="3" t="s">
        <v>127</v>
      </c>
      <c r="M74" s="83" t="s">
        <v>128</v>
      </c>
      <c r="N74" s="85">
        <v>18.160699999999999</v>
      </c>
      <c r="O74" s="50">
        <v>14319.76</v>
      </c>
      <c r="P74" s="50">
        <v>6.5199980000000005E-2</v>
      </c>
      <c r="Q74" s="50">
        <v>155.23840000000001</v>
      </c>
      <c r="R74" s="50">
        <v>3.6821579999999998</v>
      </c>
      <c r="S74" s="50">
        <v>3.3875839999999999</v>
      </c>
      <c r="T74" s="50">
        <v>8.732367</v>
      </c>
      <c r="U74" s="81">
        <v>7.0513219999999999</v>
      </c>
      <c r="V74" s="132">
        <v>1.1409473848846585</v>
      </c>
      <c r="W74" s="133">
        <v>1.1401815455514226</v>
      </c>
      <c r="X74" s="134">
        <v>1.1401815455514226</v>
      </c>
      <c r="Y74" s="130">
        <v>1.1259021125614417</v>
      </c>
      <c r="Z74" s="130">
        <v>1.1403232612400285</v>
      </c>
      <c r="AA74" s="130">
        <v>1.1388988893643905</v>
      </c>
      <c r="AB74" s="130">
        <v>1.1411661249999994</v>
      </c>
      <c r="AC74" s="311">
        <v>1.1411294961686735</v>
      </c>
      <c r="AD74" s="85">
        <f t="shared" si="48"/>
        <v>5.676822787034197E-2</v>
      </c>
      <c r="AE74" s="50">
        <f t="shared" si="49"/>
        <v>44.731852297877914</v>
      </c>
      <c r="AF74" s="50">
        <f t="shared" si="50"/>
        <v>2.0367072319540231E-4</v>
      </c>
      <c r="AG74" s="50">
        <f t="shared" si="51"/>
        <v>0.47885819865933732</v>
      </c>
      <c r="AH74" s="50">
        <f t="shared" si="52"/>
        <v>1.150369977797551E-2</v>
      </c>
      <c r="AI74" s="50">
        <f t="shared" si="53"/>
        <v>1.0570179877338574E-2</v>
      </c>
      <c r="AJ74" s="50">
        <f t="shared" si="54"/>
        <v>2.730159290813115E-2</v>
      </c>
      <c r="AK74" s="310">
        <f t="shared" si="55"/>
        <v>2.2045127455296118E-2</v>
      </c>
      <c r="AL74" s="132">
        <f>'epa growth factor suumary'!$B$10</f>
        <v>1.1142282901423042</v>
      </c>
      <c r="AM74" s="133">
        <f>'epa growth factor suumary'!$B$11</f>
        <v>1.1142282561841881</v>
      </c>
      <c r="AN74" s="134">
        <f>AM74</f>
        <v>1.1142282561841881</v>
      </c>
      <c r="AO74" s="130">
        <f>'epa growth factor suumary'!$B$12</f>
        <v>0.97382781870213742</v>
      </c>
      <c r="AP74" s="130">
        <f>'epa growth factor suumary'!$B$13</f>
        <v>1.1142282902172564</v>
      </c>
      <c r="AQ74" s="130">
        <f>'epa growth factor suumary'!$B$14</f>
        <v>1.1142282966527544</v>
      </c>
      <c r="AR74" s="130">
        <f>'epa growth factor suumary'!$B$15</f>
        <v>1.1142282902500085</v>
      </c>
      <c r="AS74" s="131">
        <f>'epa growth factor suumary'!$B$16</f>
        <v>1.1142282901464029</v>
      </c>
      <c r="AT74" s="2">
        <f t="shared" si="56"/>
        <v>20.235165708787342</v>
      </c>
      <c r="AU74" s="3">
        <f t="shared" si="57"/>
        <v>15955.481213776089</v>
      </c>
      <c r="AV74" s="3">
        <f t="shared" si="58"/>
        <v>7.264766001864395E-2</v>
      </c>
      <c r="AW74" s="3">
        <f t="shared" si="59"/>
        <v>151.17547245080991</v>
      </c>
      <c r="AX74" s="3">
        <f t="shared" si="60"/>
        <v>4.1027646126497928</v>
      </c>
      <c r="AY74" s="3">
        <f t="shared" si="61"/>
        <v>3.7745419500881243</v>
      </c>
      <c r="AZ74" s="3">
        <f t="shared" si="62"/>
        <v>9.7298503522455952</v>
      </c>
      <c r="BA74" s="83">
        <f t="shared" si="63"/>
        <v>7.8567824553317136</v>
      </c>
      <c r="BB74" s="2">
        <f t="shared" si="64"/>
        <v>5.5438810161061211E-2</v>
      </c>
      <c r="BC74" s="3">
        <f t="shared" si="65"/>
        <v>43.71364716103038</v>
      </c>
      <c r="BD74" s="3">
        <f t="shared" si="66"/>
        <v>1.9903468498258617E-4</v>
      </c>
      <c r="BE74" s="3">
        <f t="shared" si="67"/>
        <v>0.41417937657756138</v>
      </c>
      <c r="BF74" s="3">
        <f t="shared" si="68"/>
        <v>1.1240450993561076E-2</v>
      </c>
      <c r="BG74" s="3">
        <f t="shared" si="69"/>
        <v>1.0341210822159245E-2</v>
      </c>
      <c r="BH74" s="3">
        <f t="shared" si="70"/>
        <v>2.6657124252727659E-2</v>
      </c>
      <c r="BI74" s="121">
        <f t="shared" si="71"/>
        <v>2.152543138447045E-2</v>
      </c>
    </row>
    <row r="75" spans="1:61" x14ac:dyDescent="0.25">
      <c r="A75" s="2">
        <v>34025</v>
      </c>
      <c r="B75" s="3" t="s">
        <v>39</v>
      </c>
      <c r="C75" s="3" t="s">
        <v>126</v>
      </c>
      <c r="D75" s="3">
        <v>2280002101</v>
      </c>
      <c r="E75" s="79" t="s">
        <v>71</v>
      </c>
      <c r="F75" s="368" t="s">
        <v>72</v>
      </c>
      <c r="G75" s="368" t="s">
        <v>73</v>
      </c>
      <c r="H75" s="368" t="s">
        <v>74</v>
      </c>
      <c r="I75" s="368" t="s">
        <v>75</v>
      </c>
      <c r="J75" s="79" t="s">
        <v>76</v>
      </c>
      <c r="K75" s="3" t="s">
        <v>77</v>
      </c>
      <c r="L75" s="3" t="s">
        <v>127</v>
      </c>
      <c r="M75" s="83" t="s">
        <v>128</v>
      </c>
      <c r="N75" s="85">
        <v>0.17397080000000001</v>
      </c>
      <c r="O75" s="50">
        <v>73.30001</v>
      </c>
      <c r="P75" s="50">
        <v>2.3080280000000002E-3</v>
      </c>
      <c r="Q75" s="50">
        <v>3.3014320000000001</v>
      </c>
      <c r="R75" s="50">
        <v>0.12362380000000001</v>
      </c>
      <c r="S75" s="50">
        <v>0.1199178</v>
      </c>
      <c r="T75" s="50">
        <v>6.7241000000000002E-4</v>
      </c>
      <c r="U75" s="81">
        <v>0.38232189999999999</v>
      </c>
      <c r="V75" s="129">
        <v>1.0272437289999996</v>
      </c>
      <c r="W75" s="130">
        <v>1.0272437289999996</v>
      </c>
      <c r="X75" s="130">
        <v>1.0272437289999996</v>
      </c>
      <c r="Y75" s="130">
        <v>1.0272437289999996</v>
      </c>
      <c r="Z75" s="130">
        <v>1.0272437289999996</v>
      </c>
      <c r="AA75" s="130">
        <v>1.0272437289999996</v>
      </c>
      <c r="AB75" s="130">
        <v>1.0272437289999996</v>
      </c>
      <c r="AC75" s="311">
        <v>1.0272437289999996</v>
      </c>
      <c r="AD75" s="85">
        <f t="shared" si="48"/>
        <v>4.8961757076469356E-4</v>
      </c>
      <c r="AE75" s="50">
        <f t="shared" si="49"/>
        <v>0.20629308385791029</v>
      </c>
      <c r="AF75" s="50">
        <f t="shared" si="50"/>
        <v>6.495636409195648E-6</v>
      </c>
      <c r="AG75" s="50">
        <f t="shared" si="51"/>
        <v>9.2914392293696624E-3</v>
      </c>
      <c r="AH75" s="50">
        <f t="shared" si="52"/>
        <v>3.4792266658945249E-4</v>
      </c>
      <c r="AI75" s="50">
        <f t="shared" si="53"/>
        <v>3.3749262478212648E-4</v>
      </c>
      <c r="AJ75" s="50">
        <f t="shared" si="54"/>
        <v>1.8924080981284651E-6</v>
      </c>
      <c r="AK75" s="310">
        <f t="shared" si="55"/>
        <v>1.0759939020119587E-3</v>
      </c>
      <c r="AL75" s="129">
        <f>'epa growth factor suumary'!$B$3</f>
        <v>0.99441820528920177</v>
      </c>
      <c r="AM75" s="130">
        <v>1</v>
      </c>
      <c r="AN75" s="130">
        <f>'epa growth factor suumary'!$B$4</f>
        <v>1</v>
      </c>
      <c r="AO75" s="130">
        <f>'epa growth factor suumary'!$B$5</f>
        <v>0.86894289552850745</v>
      </c>
      <c r="AP75" s="130">
        <f>'epa growth factor suumary'!$B$6</f>
        <v>0.8736042875292418</v>
      </c>
      <c r="AQ75" s="130">
        <f>'epa growth factor suumary'!$B$7</f>
        <v>0.87360428761116571</v>
      </c>
      <c r="AR75" s="130">
        <f>'epa growth factor suumary'!$B$8</f>
        <v>0.69135024412716917</v>
      </c>
      <c r="AS75" s="131">
        <f>'epa growth factor suumary'!$B$9</f>
        <v>0.85863874349508207</v>
      </c>
      <c r="AT75" s="2">
        <f t="shared" si="56"/>
        <v>0.17299973070872668</v>
      </c>
      <c r="AU75" s="3">
        <f t="shared" si="57"/>
        <v>73.30001</v>
      </c>
      <c r="AV75" s="3">
        <f t="shared" si="58"/>
        <v>2.3080280000000002E-3</v>
      </c>
      <c r="AW75" s="3">
        <f t="shared" si="59"/>
        <v>2.8687558814704714</v>
      </c>
      <c r="AX75" s="3">
        <f t="shared" si="60"/>
        <v>0.10799828172065749</v>
      </c>
      <c r="AY75" s="3">
        <f t="shared" si="61"/>
        <v>0.10476070424089826</v>
      </c>
      <c r="AZ75" s="3">
        <f t="shared" si="62"/>
        <v>4.6487081765354983E-4</v>
      </c>
      <c r="BA75" s="83">
        <f t="shared" si="63"/>
        <v>0.32827639582665241</v>
      </c>
      <c r="BB75" s="2">
        <f t="shared" si="64"/>
        <v>4.7397186495541557E-4</v>
      </c>
      <c r="BC75" s="3">
        <f t="shared" si="65"/>
        <v>0.20082194520547944</v>
      </c>
      <c r="BD75" s="3">
        <f t="shared" si="66"/>
        <v>6.3233643835616442E-6</v>
      </c>
      <c r="BE75" s="3">
        <f t="shared" si="67"/>
        <v>7.8596051547136208E-3</v>
      </c>
      <c r="BF75" s="3">
        <f t="shared" si="68"/>
        <v>2.9588570334426712E-4</v>
      </c>
      <c r="BG75" s="3">
        <f t="shared" si="69"/>
        <v>2.8701562805725551E-4</v>
      </c>
      <c r="BH75" s="3">
        <f t="shared" si="70"/>
        <v>1.2736186785028762E-6</v>
      </c>
      <c r="BI75" s="121">
        <f t="shared" si="71"/>
        <v>8.9938738582644498E-4</v>
      </c>
    </row>
    <row r="76" spans="1:61" x14ac:dyDescent="0.25">
      <c r="A76" s="2">
        <v>34025</v>
      </c>
      <c r="B76" s="3" t="s">
        <v>39</v>
      </c>
      <c r="C76" s="3" t="s">
        <v>126</v>
      </c>
      <c r="D76" s="3">
        <v>2280002102</v>
      </c>
      <c r="E76" s="3" t="s">
        <v>71</v>
      </c>
      <c r="F76" s="367" t="s">
        <v>72</v>
      </c>
      <c r="G76" s="367" t="s">
        <v>73</v>
      </c>
      <c r="H76" s="367" t="s">
        <v>74</v>
      </c>
      <c r="I76" s="367" t="s">
        <v>75</v>
      </c>
      <c r="J76" s="3" t="s">
        <v>78</v>
      </c>
      <c r="K76" s="3" t="s">
        <v>77</v>
      </c>
      <c r="L76" s="3" t="s">
        <v>127</v>
      </c>
      <c r="M76" s="83" t="s">
        <v>128</v>
      </c>
      <c r="N76" s="85">
        <v>20.174800000000001</v>
      </c>
      <c r="O76" s="50">
        <v>9057.4689999999991</v>
      </c>
      <c r="P76" s="50">
        <v>6.2410380000000001E-2</v>
      </c>
      <c r="Q76" s="50">
        <v>129.08690000000001</v>
      </c>
      <c r="R76" s="50">
        <v>3.3455499999999998</v>
      </c>
      <c r="S76" s="50">
        <v>3.242645</v>
      </c>
      <c r="T76" s="50">
        <v>0.45212760000000002</v>
      </c>
      <c r="U76" s="81">
        <v>3.744831</v>
      </c>
      <c r="V76" s="129">
        <v>1.0272437289999996</v>
      </c>
      <c r="W76" s="130">
        <v>1.0272437289999996</v>
      </c>
      <c r="X76" s="130">
        <v>1.0272437289999996</v>
      </c>
      <c r="Y76" s="130">
        <v>1.0272437289999996</v>
      </c>
      <c r="Z76" s="130">
        <v>1.0272437289999996</v>
      </c>
      <c r="AA76" s="130">
        <v>1.0272437289999996</v>
      </c>
      <c r="AB76" s="130">
        <v>1.0272437289999996</v>
      </c>
      <c r="AC76" s="311">
        <v>1.0272437289999996</v>
      </c>
      <c r="AD76" s="85">
        <f t="shared" si="48"/>
        <v>5.6779278859806014E-2</v>
      </c>
      <c r="AE76" s="50">
        <f t="shared" si="49"/>
        <v>25.491036248936702</v>
      </c>
      <c r="AF76" s="50">
        <f t="shared" si="50"/>
        <v>1.7564567528632053E-4</v>
      </c>
      <c r="AG76" s="50">
        <f t="shared" si="51"/>
        <v>0.36329783156452072</v>
      </c>
      <c r="AH76" s="50">
        <f t="shared" si="52"/>
        <v>9.4156034453587636E-3</v>
      </c>
      <c r="AI76" s="50">
        <f t="shared" si="53"/>
        <v>9.125991072940284E-3</v>
      </c>
      <c r="AJ76" s="50">
        <f t="shared" si="54"/>
        <v>1.2724527172816994E-3</v>
      </c>
      <c r="AK76" s="310">
        <f t="shared" si="55"/>
        <v>1.0539326468259719E-2</v>
      </c>
      <c r="AL76" s="129">
        <f>'epa growth factor suumary'!$B$3</f>
        <v>0.99441820528920177</v>
      </c>
      <c r="AM76" s="130">
        <v>1</v>
      </c>
      <c r="AN76" s="130">
        <f>'epa growth factor suumary'!$B$4</f>
        <v>1</v>
      </c>
      <c r="AO76" s="130">
        <f>'epa growth factor suumary'!$B$5</f>
        <v>0.86894289552850745</v>
      </c>
      <c r="AP76" s="130">
        <f>'epa growth factor suumary'!$B$6</f>
        <v>0.8736042875292418</v>
      </c>
      <c r="AQ76" s="130">
        <f>'epa growth factor suumary'!$B$7</f>
        <v>0.87360428761116571</v>
      </c>
      <c r="AR76" s="130">
        <f>'epa growth factor suumary'!$B$8</f>
        <v>0.69135024412716917</v>
      </c>
      <c r="AS76" s="131">
        <f>'epa growth factor suumary'!$B$9</f>
        <v>0.85863874349508207</v>
      </c>
      <c r="AT76" s="2">
        <f t="shared" si="56"/>
        <v>20.062188408068589</v>
      </c>
      <c r="AU76" s="3">
        <f t="shared" si="57"/>
        <v>9057.4689999999991</v>
      </c>
      <c r="AV76" s="3">
        <f t="shared" si="58"/>
        <v>6.2410380000000001E-2</v>
      </c>
      <c r="AW76" s="3">
        <f t="shared" si="59"/>
        <v>112.16914466079891</v>
      </c>
      <c r="AX76" s="3">
        <f t="shared" si="60"/>
        <v>2.9226868241434549</v>
      </c>
      <c r="AY76" s="3">
        <f t="shared" si="61"/>
        <v>2.8327885752009085</v>
      </c>
      <c r="AZ76" s="3">
        <f t="shared" si="62"/>
        <v>0.3125785266366311</v>
      </c>
      <c r="BA76" s="83">
        <f t="shared" si="63"/>
        <v>3.2154569844414316</v>
      </c>
      <c r="BB76" s="2">
        <f t="shared" si="64"/>
        <v>5.4964899748133123E-2</v>
      </c>
      <c r="BC76" s="3">
        <f t="shared" si="65"/>
        <v>24.814983561643832</v>
      </c>
      <c r="BD76" s="3">
        <f t="shared" si="66"/>
        <v>1.7098734246575342E-4</v>
      </c>
      <c r="BE76" s="3">
        <f t="shared" si="67"/>
        <v>0.30731272509807922</v>
      </c>
      <c r="BF76" s="3">
        <f t="shared" si="68"/>
        <v>8.0073611620368624E-3</v>
      </c>
      <c r="BG76" s="3">
        <f t="shared" si="69"/>
        <v>7.7610645895915299E-3</v>
      </c>
      <c r="BH76" s="3">
        <f t="shared" si="70"/>
        <v>8.5637952503186607E-4</v>
      </c>
      <c r="BI76" s="121">
        <f t="shared" si="71"/>
        <v>8.8094711902504969E-3</v>
      </c>
    </row>
    <row r="77" spans="1:61" x14ac:dyDescent="0.25">
      <c r="A77" s="2">
        <v>34025</v>
      </c>
      <c r="B77" s="3" t="s">
        <v>39</v>
      </c>
      <c r="C77" s="3" t="s">
        <v>126</v>
      </c>
      <c r="D77" s="3">
        <v>2280002201</v>
      </c>
      <c r="E77" s="3" t="s">
        <v>71</v>
      </c>
      <c r="F77" s="367" t="s">
        <v>72</v>
      </c>
      <c r="G77" s="367" t="s">
        <v>73</v>
      </c>
      <c r="H77" s="367" t="s">
        <v>74</v>
      </c>
      <c r="I77" s="367" t="s">
        <v>80</v>
      </c>
      <c r="J77" s="3" t="s">
        <v>76</v>
      </c>
      <c r="K77" s="3" t="s">
        <v>77</v>
      </c>
      <c r="L77" s="3" t="s">
        <v>127</v>
      </c>
      <c r="M77" s="83" t="s">
        <v>128</v>
      </c>
      <c r="N77" s="85">
        <v>43.107109999999999</v>
      </c>
      <c r="O77" s="50">
        <v>18533.96</v>
      </c>
      <c r="P77" s="50">
        <v>0.14400760000000001</v>
      </c>
      <c r="Q77" s="50">
        <v>292.40019999999998</v>
      </c>
      <c r="R77" s="50">
        <v>7.713584</v>
      </c>
      <c r="S77" s="50">
        <v>7.4821799999999996</v>
      </c>
      <c r="T77" s="50">
        <v>0.17038300000000001</v>
      </c>
      <c r="U77" s="81">
        <v>11.00498</v>
      </c>
      <c r="V77" s="129">
        <v>1.0272437289999996</v>
      </c>
      <c r="W77" s="130">
        <v>1.0272437289999996</v>
      </c>
      <c r="X77" s="130">
        <v>1.0272437289999996</v>
      </c>
      <c r="Y77" s="130">
        <v>1.0272437289999996</v>
      </c>
      <c r="Z77" s="130">
        <v>1.0272437289999996</v>
      </c>
      <c r="AA77" s="130">
        <v>1.0272437289999996</v>
      </c>
      <c r="AB77" s="130">
        <v>1.0272437289999996</v>
      </c>
      <c r="AC77" s="311">
        <v>1.0272437289999996</v>
      </c>
      <c r="AD77" s="85">
        <f t="shared" si="48"/>
        <v>0.12131920115839225</v>
      </c>
      <c r="AE77" s="50">
        <f t="shared" si="49"/>
        <v>52.161353927498169</v>
      </c>
      <c r="AF77" s="50">
        <f t="shared" si="50"/>
        <v>4.0529014802285032E-4</v>
      </c>
      <c r="AG77" s="50">
        <f t="shared" si="51"/>
        <v>0.82292129262560465</v>
      </c>
      <c r="AH77" s="50">
        <f t="shared" si="52"/>
        <v>2.1708851485245845E-2</v>
      </c>
      <c r="AI77" s="50">
        <f t="shared" si="53"/>
        <v>2.105759584725813E-2</v>
      </c>
      <c r="AJ77" s="50">
        <f t="shared" si="54"/>
        <v>4.7952018706358065E-4</v>
      </c>
      <c r="AK77" s="310">
        <f t="shared" si="55"/>
        <v>3.0972045733617577E-2</v>
      </c>
      <c r="AL77" s="129">
        <f>'epa growth factor suumary'!$B$3</f>
        <v>0.99441820528920177</v>
      </c>
      <c r="AM77" s="130">
        <v>1</v>
      </c>
      <c r="AN77" s="130">
        <f>'epa growth factor suumary'!$B$4</f>
        <v>1</v>
      </c>
      <c r="AO77" s="130">
        <f>'epa growth factor suumary'!$B$5</f>
        <v>0.86894289552850745</v>
      </c>
      <c r="AP77" s="130">
        <f>'epa growth factor suumary'!$B$6</f>
        <v>0.8736042875292418</v>
      </c>
      <c r="AQ77" s="130">
        <f>'epa growth factor suumary'!$B$7</f>
        <v>0.87360428761116571</v>
      </c>
      <c r="AR77" s="130">
        <f>'epa growth factor suumary'!$B$8</f>
        <v>0.69135024412716917</v>
      </c>
      <c r="AS77" s="131">
        <f>'epa growth factor suumary'!$B$9</f>
        <v>0.85863874349508207</v>
      </c>
      <c r="AT77" s="2">
        <f t="shared" si="56"/>
        <v>42.8664949614042</v>
      </c>
      <c r="AU77" s="3">
        <f t="shared" si="57"/>
        <v>18533.96</v>
      </c>
      <c r="AV77" s="3">
        <f t="shared" si="58"/>
        <v>0.14400760000000001</v>
      </c>
      <c r="AW77" s="3">
        <f t="shared" si="59"/>
        <v>254.07907644111467</v>
      </c>
      <c r="AX77" s="3">
        <f t="shared" si="60"/>
        <v>6.738620054616959</v>
      </c>
      <c r="AY77" s="3">
        <f t="shared" si="61"/>
        <v>6.5364645286785112</v>
      </c>
      <c r="AZ77" s="3">
        <f t="shared" si="62"/>
        <v>0.11779432864511948</v>
      </c>
      <c r="BA77" s="83">
        <f t="shared" si="63"/>
        <v>9.4493021993885087</v>
      </c>
      <c r="BB77" s="2">
        <f t="shared" si="64"/>
        <v>0.1174424519490526</v>
      </c>
      <c r="BC77" s="3">
        <f t="shared" si="65"/>
        <v>50.777972602739723</v>
      </c>
      <c r="BD77" s="3">
        <f t="shared" si="66"/>
        <v>3.9454136986301374E-4</v>
      </c>
      <c r="BE77" s="3">
        <f t="shared" si="67"/>
        <v>0.69610705874277989</v>
      </c>
      <c r="BF77" s="3">
        <f t="shared" si="68"/>
        <v>1.8461972752375232E-2</v>
      </c>
      <c r="BG77" s="3">
        <f t="shared" si="69"/>
        <v>1.7908121996379481E-2</v>
      </c>
      <c r="BH77" s="3">
        <f t="shared" si="70"/>
        <v>3.2272418806882048E-4</v>
      </c>
      <c r="BI77" s="121">
        <f t="shared" si="71"/>
        <v>2.5888499176406874E-2</v>
      </c>
    </row>
    <row r="78" spans="1:61" x14ac:dyDescent="0.25">
      <c r="A78" s="2">
        <v>34025</v>
      </c>
      <c r="B78" s="3" t="s">
        <v>39</v>
      </c>
      <c r="C78" s="3" t="s">
        <v>126</v>
      </c>
      <c r="D78" s="3">
        <v>2280002202</v>
      </c>
      <c r="E78" s="3" t="s">
        <v>71</v>
      </c>
      <c r="F78" s="367" t="s">
        <v>72</v>
      </c>
      <c r="G78" s="367" t="s">
        <v>73</v>
      </c>
      <c r="H78" s="367" t="s">
        <v>74</v>
      </c>
      <c r="I78" s="367" t="s">
        <v>80</v>
      </c>
      <c r="J78" s="3" t="s">
        <v>78</v>
      </c>
      <c r="K78" s="3" t="s">
        <v>77</v>
      </c>
      <c r="L78" s="3" t="s">
        <v>127</v>
      </c>
      <c r="M78" s="83" t="s">
        <v>128</v>
      </c>
      <c r="N78" s="85">
        <v>67.568349999999995</v>
      </c>
      <c r="O78" s="50">
        <v>29745.17</v>
      </c>
      <c r="P78" s="50">
        <v>0.2067407</v>
      </c>
      <c r="Q78" s="50">
        <v>431.65980000000002</v>
      </c>
      <c r="R78" s="50">
        <v>11.07957</v>
      </c>
      <c r="S78" s="50">
        <v>10.74159</v>
      </c>
      <c r="T78" s="50">
        <v>1.0858350000000001</v>
      </c>
      <c r="U78" s="81">
        <v>12.501810000000001</v>
      </c>
      <c r="V78" s="129">
        <v>1.0272437289999996</v>
      </c>
      <c r="W78" s="130">
        <v>1.0272437289999996</v>
      </c>
      <c r="X78" s="130">
        <v>1.0272437289999996</v>
      </c>
      <c r="Y78" s="130">
        <v>1.0272437289999996</v>
      </c>
      <c r="Z78" s="130">
        <v>1.0272437289999996</v>
      </c>
      <c r="AA78" s="130">
        <v>1.0272437289999996</v>
      </c>
      <c r="AB78" s="130">
        <v>1.0272437289999996</v>
      </c>
      <c r="AC78" s="311">
        <v>1.0272437289999996</v>
      </c>
      <c r="AD78" s="85">
        <f t="shared" si="48"/>
        <v>0.19016209264760853</v>
      </c>
      <c r="AE78" s="50">
        <f t="shared" si="49"/>
        <v>83.713806439832638</v>
      </c>
      <c r="AF78" s="50">
        <f t="shared" si="50"/>
        <v>5.8184407562758968E-4</v>
      </c>
      <c r="AG78" s="50">
        <f t="shared" si="51"/>
        <v>1.2148488290723125</v>
      </c>
      <c r="AH78" s="50">
        <f t="shared" si="52"/>
        <v>3.1181969321963085E-2</v>
      </c>
      <c r="AI78" s="50">
        <f t="shared" si="53"/>
        <v>3.0230769772572896E-2</v>
      </c>
      <c r="AJ78" s="50">
        <f t="shared" si="54"/>
        <v>3.0559375191197666E-3</v>
      </c>
      <c r="AK78" s="310">
        <f t="shared" si="55"/>
        <v>3.5184673763423248E-2</v>
      </c>
      <c r="AL78" s="129">
        <f>'epa growth factor suumary'!$B$3</f>
        <v>0.99441820528920177</v>
      </c>
      <c r="AM78" s="130">
        <v>1</v>
      </c>
      <c r="AN78" s="130">
        <f>'epa growth factor suumary'!$B$4</f>
        <v>1</v>
      </c>
      <c r="AO78" s="130">
        <f>'epa growth factor suumary'!$B$5</f>
        <v>0.86894289552850745</v>
      </c>
      <c r="AP78" s="130">
        <f>'epa growth factor suumary'!$B$6</f>
        <v>0.8736042875292418</v>
      </c>
      <c r="AQ78" s="130">
        <f>'epa growth factor suumary'!$B$7</f>
        <v>0.87360428761116571</v>
      </c>
      <c r="AR78" s="130">
        <f>'epa growth factor suumary'!$B$8</f>
        <v>0.69135024412716917</v>
      </c>
      <c r="AS78" s="131">
        <f>'epa growth factor suumary'!$B$9</f>
        <v>0.85863874349508207</v>
      </c>
      <c r="AT78" s="2">
        <f t="shared" si="56"/>
        <v>67.191197341352634</v>
      </c>
      <c r="AU78" s="3">
        <f t="shared" si="57"/>
        <v>29745.17</v>
      </c>
      <c r="AV78" s="3">
        <f t="shared" si="58"/>
        <v>0.2067407</v>
      </c>
      <c r="AW78" s="3">
        <f t="shared" si="59"/>
        <v>375.08771649525642</v>
      </c>
      <c r="AX78" s="3">
        <f t="shared" si="60"/>
        <v>9.6791598559803624</v>
      </c>
      <c r="AY78" s="3">
        <f t="shared" si="61"/>
        <v>9.3838990797612212</v>
      </c>
      <c r="AZ78" s="3">
        <f t="shared" si="62"/>
        <v>0.75069229233182477</v>
      </c>
      <c r="BA78" s="83">
        <f t="shared" si="63"/>
        <v>10.734538429814252</v>
      </c>
      <c r="BB78" s="2">
        <f t="shared" si="64"/>
        <v>0.1840854721680894</v>
      </c>
      <c r="BC78" s="3">
        <f t="shared" si="65"/>
        <v>81.493616438356156</v>
      </c>
      <c r="BD78" s="3">
        <f t="shared" si="66"/>
        <v>5.6641287671232879E-4</v>
      </c>
      <c r="BE78" s="3">
        <f t="shared" si="67"/>
        <v>1.0276375794390586</v>
      </c>
      <c r="BF78" s="3">
        <f t="shared" si="68"/>
        <v>2.6518246180768115E-2</v>
      </c>
      <c r="BG78" s="3">
        <f t="shared" si="69"/>
        <v>2.5709312547291016E-2</v>
      </c>
      <c r="BH78" s="3">
        <f t="shared" si="70"/>
        <v>2.056691211868013E-3</v>
      </c>
      <c r="BI78" s="121">
        <f t="shared" si="71"/>
        <v>2.9409694328258226E-2</v>
      </c>
    </row>
    <row r="79" spans="1:61" x14ac:dyDescent="0.25">
      <c r="A79" s="2">
        <v>34025</v>
      </c>
      <c r="B79" s="3" t="s">
        <v>39</v>
      </c>
      <c r="C79" s="3" t="s">
        <v>126</v>
      </c>
      <c r="D79" s="3">
        <v>2280002203</v>
      </c>
      <c r="E79" s="3" t="s">
        <v>71</v>
      </c>
      <c r="F79" s="367" t="s">
        <v>72</v>
      </c>
      <c r="G79" s="367" t="s">
        <v>73</v>
      </c>
      <c r="H79" s="367" t="s">
        <v>74</v>
      </c>
      <c r="I79" s="367" t="s">
        <v>80</v>
      </c>
      <c r="J79" s="3" t="s">
        <v>76</v>
      </c>
      <c r="K79" s="3" t="s">
        <v>79</v>
      </c>
      <c r="L79" s="3" t="s">
        <v>127</v>
      </c>
      <c r="M79" s="83" t="s">
        <v>128</v>
      </c>
      <c r="N79" s="85">
        <v>40.423279999999998</v>
      </c>
      <c r="O79" s="50">
        <v>12642.41</v>
      </c>
      <c r="P79" s="50">
        <v>7.5733880000000003E-2</v>
      </c>
      <c r="Q79" s="50">
        <v>316.22820000000002</v>
      </c>
      <c r="R79" s="50">
        <v>4.2770570000000001</v>
      </c>
      <c r="S79" s="50">
        <v>3.9348920000000001</v>
      </c>
      <c r="T79" s="50">
        <v>7.7333100000000004</v>
      </c>
      <c r="U79" s="81">
        <v>24.569009999999999</v>
      </c>
      <c r="V79" s="132">
        <v>1.1409473848846585</v>
      </c>
      <c r="W79" s="133">
        <v>1.1401815455514226</v>
      </c>
      <c r="X79" s="134">
        <v>1.1401815455514226</v>
      </c>
      <c r="Y79" s="130">
        <v>1.1259021125614417</v>
      </c>
      <c r="Z79" s="130">
        <v>1.1403232612400285</v>
      </c>
      <c r="AA79" s="130">
        <v>1.1388988893643905</v>
      </c>
      <c r="AB79" s="130">
        <v>1.1411661249999994</v>
      </c>
      <c r="AC79" s="311">
        <v>1.1411294961686735</v>
      </c>
      <c r="AD79" s="85">
        <f t="shared" si="48"/>
        <v>0.12635845371085019</v>
      </c>
      <c r="AE79" s="50">
        <f t="shared" si="49"/>
        <v>39.492171433684277</v>
      </c>
      <c r="AF79" s="50">
        <f t="shared" si="50"/>
        <v>2.3657636260001637E-4</v>
      </c>
      <c r="AG79" s="50">
        <f t="shared" si="51"/>
        <v>0.97545752994932089</v>
      </c>
      <c r="AH79" s="50">
        <f t="shared" si="52"/>
        <v>1.3362267360957514E-2</v>
      </c>
      <c r="AI79" s="50">
        <f t="shared" si="53"/>
        <v>1.2277929119366645E-2</v>
      </c>
      <c r="AJ79" s="50">
        <f t="shared" si="54"/>
        <v>2.4178058646914372E-2</v>
      </c>
      <c r="AK79" s="310">
        <f t="shared" si="55"/>
        <v>7.681211507578932E-2</v>
      </c>
      <c r="AL79" s="132">
        <f>'epa growth factor suumary'!$B$10</f>
        <v>1.1142282901423042</v>
      </c>
      <c r="AM79" s="133">
        <f>'epa growth factor suumary'!$B$11</f>
        <v>1.1142282561841881</v>
      </c>
      <c r="AN79" s="134">
        <f>AM79</f>
        <v>1.1142282561841881</v>
      </c>
      <c r="AO79" s="130">
        <f>'epa growth factor suumary'!$B$12</f>
        <v>0.97382781870213742</v>
      </c>
      <c r="AP79" s="130">
        <f>'epa growth factor suumary'!$B$13</f>
        <v>1.1142282902172564</v>
      </c>
      <c r="AQ79" s="130">
        <f>'epa growth factor suumary'!$B$14</f>
        <v>1.1142282966527544</v>
      </c>
      <c r="AR79" s="130">
        <f>'epa growth factor suumary'!$B$15</f>
        <v>1.1142282902500085</v>
      </c>
      <c r="AS79" s="131">
        <f>'epa growth factor suumary'!$B$16</f>
        <v>1.1142282901464029</v>
      </c>
      <c r="AT79" s="2">
        <f t="shared" si="56"/>
        <v>45.040762156343597</v>
      </c>
      <c r="AU79" s="3">
        <f t="shared" si="57"/>
        <v>14086.530448265541</v>
      </c>
      <c r="AV79" s="3">
        <f t="shared" si="58"/>
        <v>8.4384829046462564E-2</v>
      </c>
      <c r="AW79" s="3">
        <f t="shared" si="59"/>
        <v>307.95181821810326</v>
      </c>
      <c r="AX79" s="3">
        <f t="shared" si="60"/>
        <v>4.7656179082717482</v>
      </c>
      <c r="AY79" s="3">
        <f t="shared" si="61"/>
        <v>4.3843680106725502</v>
      </c>
      <c r="AZ79" s="3">
        <f t="shared" si="62"/>
        <v>8.6166727792732942</v>
      </c>
      <c r="BA79" s="83">
        <f t="shared" si="63"/>
        <v>27.375486002889872</v>
      </c>
      <c r="BB79" s="2">
        <f t="shared" si="64"/>
        <v>0.1233993483735441</v>
      </c>
      <c r="BC79" s="3">
        <f t="shared" si="65"/>
        <v>38.593234104837101</v>
      </c>
      <c r="BD79" s="3">
        <f t="shared" si="66"/>
        <v>2.3119131245606181E-4</v>
      </c>
      <c r="BE79" s="3">
        <f t="shared" si="67"/>
        <v>0.84370361155644724</v>
      </c>
      <c r="BF79" s="3">
        <f t="shared" si="68"/>
        <v>1.3056487419922599E-2</v>
      </c>
      <c r="BG79" s="3">
        <f t="shared" si="69"/>
        <v>1.2011967152527534E-2</v>
      </c>
      <c r="BH79" s="3">
        <f t="shared" si="70"/>
        <v>2.3607322682940531E-2</v>
      </c>
      <c r="BI79" s="121">
        <f t="shared" si="71"/>
        <v>7.5001331514766775E-2</v>
      </c>
    </row>
    <row r="80" spans="1:61" x14ac:dyDescent="0.25">
      <c r="A80" s="2">
        <v>34025</v>
      </c>
      <c r="B80" s="3" t="s">
        <v>39</v>
      </c>
      <c r="C80" s="3" t="s">
        <v>126</v>
      </c>
      <c r="D80" s="3">
        <v>2280002204</v>
      </c>
      <c r="E80" s="3" t="s">
        <v>71</v>
      </c>
      <c r="F80" s="367" t="s">
        <v>72</v>
      </c>
      <c r="G80" s="367" t="s">
        <v>73</v>
      </c>
      <c r="H80" s="367" t="s">
        <v>74</v>
      </c>
      <c r="I80" s="367" t="s">
        <v>80</v>
      </c>
      <c r="J80" s="3" t="s">
        <v>78</v>
      </c>
      <c r="K80" s="3" t="s">
        <v>79</v>
      </c>
      <c r="L80" s="3" t="s">
        <v>127</v>
      </c>
      <c r="M80" s="83" t="s">
        <v>128</v>
      </c>
      <c r="N80" s="85">
        <v>12.9293</v>
      </c>
      <c r="O80" s="50">
        <v>9990.4779999999992</v>
      </c>
      <c r="P80" s="50">
        <v>4.5693449999999997E-2</v>
      </c>
      <c r="Q80" s="50">
        <v>114.2893</v>
      </c>
      <c r="R80" s="50">
        <v>2.580527</v>
      </c>
      <c r="S80" s="50">
        <v>2.3740860000000001</v>
      </c>
      <c r="T80" s="50">
        <v>6.09232</v>
      </c>
      <c r="U80" s="81">
        <v>5.0130879999999998</v>
      </c>
      <c r="V80" s="132">
        <v>1.1409473848846585</v>
      </c>
      <c r="W80" s="133">
        <v>1.1401815455514226</v>
      </c>
      <c r="X80" s="134">
        <v>1.1401815455514226</v>
      </c>
      <c r="Y80" s="130">
        <v>1.1259021125614417</v>
      </c>
      <c r="Z80" s="130">
        <v>1.1403232612400285</v>
      </c>
      <c r="AA80" s="130">
        <v>1.1388988893643905</v>
      </c>
      <c r="AB80" s="130">
        <v>1.1411661249999994</v>
      </c>
      <c r="AC80" s="311">
        <v>1.1411294961686735</v>
      </c>
      <c r="AD80" s="85">
        <f t="shared" si="48"/>
        <v>4.0415482255860863E-2</v>
      </c>
      <c r="AE80" s="50">
        <f t="shared" si="49"/>
        <v>31.20810588174653</v>
      </c>
      <c r="AF80" s="50">
        <f t="shared" si="50"/>
        <v>1.4273651628103192E-4</v>
      </c>
      <c r="AG80" s="50">
        <f t="shared" si="51"/>
        <v>0.35254401181689965</v>
      </c>
      <c r="AH80" s="50">
        <f t="shared" si="52"/>
        <v>8.0620136009806765E-3</v>
      </c>
      <c r="AI80" s="50">
        <f t="shared" si="53"/>
        <v>7.4077915305631467E-3</v>
      </c>
      <c r="AJ80" s="50">
        <f t="shared" si="54"/>
        <v>1.9047532073041083E-2</v>
      </c>
      <c r="AK80" s="310">
        <f t="shared" si="55"/>
        <v>1.567282899640883E-2</v>
      </c>
      <c r="AL80" s="132">
        <f>'epa growth factor suumary'!$B$10</f>
        <v>1.1142282901423042</v>
      </c>
      <c r="AM80" s="133">
        <f>'epa growth factor suumary'!$B$11</f>
        <v>1.1142282561841881</v>
      </c>
      <c r="AN80" s="134">
        <f>AM80</f>
        <v>1.1142282561841881</v>
      </c>
      <c r="AO80" s="130">
        <f>'epa growth factor suumary'!$B$12</f>
        <v>0.97382781870213742</v>
      </c>
      <c r="AP80" s="130">
        <f>'epa growth factor suumary'!$B$13</f>
        <v>1.1142282902172564</v>
      </c>
      <c r="AQ80" s="130">
        <f>'epa growth factor suumary'!$B$14</f>
        <v>1.1142282966527544</v>
      </c>
      <c r="AR80" s="130">
        <f>'epa growth factor suumary'!$B$15</f>
        <v>1.1142282902500085</v>
      </c>
      <c r="AS80" s="131">
        <f>'epa growth factor suumary'!$B$16</f>
        <v>1.1142282901464029</v>
      </c>
      <c r="AT80" s="2">
        <f t="shared" si="56"/>
        <v>14.406191831736892</v>
      </c>
      <c r="AU80" s="3">
        <f t="shared" si="57"/>
        <v>11131.672880386493</v>
      </c>
      <c r="AV80" s="3">
        <f t="shared" si="58"/>
        <v>5.0912933112539388E-2</v>
      </c>
      <c r="AW80" s="3">
        <f t="shared" si="59"/>
        <v>111.29809971999418</v>
      </c>
      <c r="AX80" s="3">
        <f t="shared" si="60"/>
        <v>2.8752961870694662</v>
      </c>
      <c r="AY80" s="3">
        <f t="shared" si="61"/>
        <v>2.6452737998871512</v>
      </c>
      <c r="AZ80" s="3">
        <f t="shared" si="62"/>
        <v>6.7882352972559312</v>
      </c>
      <c r="BA80" s="83">
        <f t="shared" si="63"/>
        <v>5.5857244705934503</v>
      </c>
      <c r="BB80" s="2">
        <f t="shared" si="64"/>
        <v>3.9469018717087377E-2</v>
      </c>
      <c r="BC80" s="3">
        <f t="shared" si="65"/>
        <v>30.497733918867105</v>
      </c>
      <c r="BD80" s="3">
        <f t="shared" si="66"/>
        <v>1.3948748797955996E-4</v>
      </c>
      <c r="BE80" s="3">
        <f t="shared" si="67"/>
        <v>0.3049263006027238</v>
      </c>
      <c r="BF80" s="3">
        <f t="shared" si="68"/>
        <v>7.8775238001903176E-3</v>
      </c>
      <c r="BG80" s="3">
        <f t="shared" si="69"/>
        <v>7.2473254791428797E-3</v>
      </c>
      <c r="BH80" s="3">
        <f t="shared" si="70"/>
        <v>1.8597904923988853E-2</v>
      </c>
      <c r="BI80" s="121">
        <f t="shared" si="71"/>
        <v>1.5303354713954659E-2</v>
      </c>
    </row>
    <row r="81" spans="1:61" x14ac:dyDescent="0.25">
      <c r="A81" s="2">
        <v>34029</v>
      </c>
      <c r="B81" s="3" t="s">
        <v>136</v>
      </c>
      <c r="C81" s="3" t="s">
        <v>126</v>
      </c>
      <c r="D81" s="3">
        <v>2280002201</v>
      </c>
      <c r="E81" s="3" t="s">
        <v>71</v>
      </c>
      <c r="F81" s="367" t="s">
        <v>72</v>
      </c>
      <c r="G81" s="367" t="s">
        <v>73</v>
      </c>
      <c r="H81" s="367" t="s">
        <v>74</v>
      </c>
      <c r="I81" s="367" t="s">
        <v>80</v>
      </c>
      <c r="J81" s="3" t="s">
        <v>76</v>
      </c>
      <c r="K81" s="3" t="s">
        <v>77</v>
      </c>
      <c r="L81" s="3" t="s">
        <v>127</v>
      </c>
      <c r="M81" s="83" t="s">
        <v>128</v>
      </c>
      <c r="N81" s="85">
        <v>7.6166799999999997</v>
      </c>
      <c r="O81" s="50">
        <v>3221.8530000000001</v>
      </c>
      <c r="P81" s="50">
        <v>3.4685939999999998E-2</v>
      </c>
      <c r="Q81" s="50">
        <v>63.032760000000003</v>
      </c>
      <c r="R81" s="50">
        <v>1.8579060000000001</v>
      </c>
      <c r="S81" s="50">
        <v>1.802171</v>
      </c>
      <c r="T81" s="50">
        <v>2.961886E-2</v>
      </c>
      <c r="U81" s="81">
        <v>3.7278720000000001</v>
      </c>
      <c r="V81" s="129">
        <v>1.0272437289999996</v>
      </c>
      <c r="W81" s="130">
        <v>1.0272437289999996</v>
      </c>
      <c r="X81" s="130">
        <v>1.0272437289999996</v>
      </c>
      <c r="Y81" s="130">
        <v>1.0272437289999996</v>
      </c>
      <c r="Z81" s="130">
        <v>1.0272437289999996</v>
      </c>
      <c r="AA81" s="130">
        <v>1.0272437289999996</v>
      </c>
      <c r="AB81" s="130">
        <v>1.0272437289999996</v>
      </c>
      <c r="AC81" s="311">
        <v>1.0272437289999996</v>
      </c>
      <c r="AD81" s="85">
        <f t="shared" si="48"/>
        <v>2.1436128125478678E-2</v>
      </c>
      <c r="AE81" s="50">
        <f t="shared" si="49"/>
        <v>9.0674747671502356</v>
      </c>
      <c r="AF81" s="50">
        <f t="shared" si="50"/>
        <v>9.7618943423206147E-5</v>
      </c>
      <c r="AG81" s="50">
        <f t="shared" si="51"/>
        <v>0.17739728063441651</v>
      </c>
      <c r="AH81" s="50">
        <f t="shared" si="52"/>
        <v>5.2288281851273245E-3</v>
      </c>
      <c r="AI81" s="50">
        <f t="shared" si="53"/>
        <v>5.0719694748922141E-3</v>
      </c>
      <c r="AJ81" s="50">
        <f t="shared" si="54"/>
        <v>8.3358323822271038E-5</v>
      </c>
      <c r="AK81" s="310">
        <f t="shared" si="55"/>
        <v>1.049159762880736E-2</v>
      </c>
      <c r="AL81" s="129">
        <f>'epa growth factor suumary'!$B$3</f>
        <v>0.99441820528920177</v>
      </c>
      <c r="AM81" s="130">
        <v>1</v>
      </c>
      <c r="AN81" s="130">
        <f>'epa growth factor suumary'!$B$4</f>
        <v>1</v>
      </c>
      <c r="AO81" s="130">
        <f>'epa growth factor suumary'!$B$5</f>
        <v>0.86894289552850745</v>
      </c>
      <c r="AP81" s="130">
        <f>'epa growth factor suumary'!$B$6</f>
        <v>0.8736042875292418</v>
      </c>
      <c r="AQ81" s="130">
        <f>'epa growth factor suumary'!$B$7</f>
        <v>0.87360428761116571</v>
      </c>
      <c r="AR81" s="130">
        <f>'epa growth factor suumary'!$B$8</f>
        <v>0.69135024412716917</v>
      </c>
      <c r="AS81" s="131">
        <f>'epa growth factor suumary'!$B$9</f>
        <v>0.85863874349508207</v>
      </c>
      <c r="AT81" s="2">
        <f t="shared" si="56"/>
        <v>7.5741652558621571</v>
      </c>
      <c r="AU81" s="3">
        <f t="shared" si="57"/>
        <v>3221.8530000000001</v>
      </c>
      <c r="AV81" s="3">
        <f t="shared" si="58"/>
        <v>3.4685939999999998E-2</v>
      </c>
      <c r="AW81" s="3">
        <f t="shared" si="59"/>
        <v>54.771868987553489</v>
      </c>
      <c r="AX81" s="3">
        <f t="shared" si="60"/>
        <v>1.6230746474263036</v>
      </c>
      <c r="AY81" s="3">
        <f t="shared" si="61"/>
        <v>1.574384312608502</v>
      </c>
      <c r="AZ81" s="3">
        <f t="shared" si="62"/>
        <v>2.0477006091768446E-2</v>
      </c>
      <c r="BA81" s="83">
        <f t="shared" si="63"/>
        <v>3.2008953299904985</v>
      </c>
      <c r="BB81" s="2">
        <f t="shared" si="64"/>
        <v>2.0751137687293583E-2</v>
      </c>
      <c r="BC81" s="3">
        <f t="shared" si="65"/>
        <v>8.8269945205479452</v>
      </c>
      <c r="BD81" s="3">
        <f t="shared" si="66"/>
        <v>9.5029972602739721E-5</v>
      </c>
      <c r="BE81" s="3">
        <f t="shared" si="67"/>
        <v>0.15005991503439312</v>
      </c>
      <c r="BF81" s="3">
        <f t="shared" si="68"/>
        <v>4.4467798559624759E-3</v>
      </c>
      <c r="BG81" s="3">
        <f t="shared" si="69"/>
        <v>4.3133816783794575E-3</v>
      </c>
      <c r="BH81" s="3">
        <f t="shared" si="70"/>
        <v>5.6101386552790262E-5</v>
      </c>
      <c r="BI81" s="121">
        <f t="shared" si="71"/>
        <v>8.7695762465493116E-3</v>
      </c>
    </row>
    <row r="82" spans="1:61" x14ac:dyDescent="0.25">
      <c r="A82" s="2">
        <v>34029</v>
      </c>
      <c r="B82" s="3" t="s">
        <v>136</v>
      </c>
      <c r="C82" s="3" t="s">
        <v>126</v>
      </c>
      <c r="D82" s="3">
        <v>2280002202</v>
      </c>
      <c r="E82" s="3" t="s">
        <v>71</v>
      </c>
      <c r="F82" s="367" t="s">
        <v>72</v>
      </c>
      <c r="G82" s="367" t="s">
        <v>73</v>
      </c>
      <c r="H82" s="367" t="s">
        <v>74</v>
      </c>
      <c r="I82" s="367" t="s">
        <v>80</v>
      </c>
      <c r="J82" s="3" t="s">
        <v>78</v>
      </c>
      <c r="K82" s="3" t="s">
        <v>77</v>
      </c>
      <c r="L82" s="3" t="s">
        <v>127</v>
      </c>
      <c r="M82" s="83" t="s">
        <v>128</v>
      </c>
      <c r="N82" s="85">
        <v>62.493949999999998</v>
      </c>
      <c r="O82" s="50">
        <v>27143.18</v>
      </c>
      <c r="P82" s="50">
        <v>0.19013630000000001</v>
      </c>
      <c r="Q82" s="50">
        <v>399.0813</v>
      </c>
      <c r="R82" s="50">
        <v>10.188230000000001</v>
      </c>
      <c r="S82" s="50">
        <v>9.8788789999999995</v>
      </c>
      <c r="T82" s="50">
        <v>0.78656000000000004</v>
      </c>
      <c r="U82" s="81">
        <v>11.52378</v>
      </c>
      <c r="V82" s="129">
        <v>1.0272437289999996</v>
      </c>
      <c r="W82" s="130">
        <v>1.0272437289999996</v>
      </c>
      <c r="X82" s="130">
        <v>1.0272437289999996</v>
      </c>
      <c r="Y82" s="130">
        <v>1.0272437289999996</v>
      </c>
      <c r="Z82" s="130">
        <v>1.0272437289999996</v>
      </c>
      <c r="AA82" s="130">
        <v>1.0272437289999996</v>
      </c>
      <c r="AB82" s="130">
        <v>1.0272437289999996</v>
      </c>
      <c r="AC82" s="311">
        <v>1.0272437289999996</v>
      </c>
      <c r="AD82" s="85">
        <f t="shared" si="48"/>
        <v>0.17588087188476584</v>
      </c>
      <c r="AE82" s="50">
        <f t="shared" si="49"/>
        <v>76.390853260597837</v>
      </c>
      <c r="AF82" s="50">
        <f t="shared" si="50"/>
        <v>5.351132104938702E-4</v>
      </c>
      <c r="AG82" s="50">
        <f t="shared" si="51"/>
        <v>1.1231609939347056</v>
      </c>
      <c r="AH82" s="50">
        <f t="shared" si="52"/>
        <v>2.8673411992081278E-2</v>
      </c>
      <c r="AI82" s="50">
        <f t="shared" si="53"/>
        <v>2.7802784937807634E-2</v>
      </c>
      <c r="AJ82" s="50">
        <f t="shared" si="54"/>
        <v>2.213668020499287E-3</v>
      </c>
      <c r="AK82" s="310">
        <f t="shared" si="55"/>
        <v>3.2432139011987986E-2</v>
      </c>
      <c r="AL82" s="129">
        <f>'epa growth factor suumary'!$B$3</f>
        <v>0.99441820528920177</v>
      </c>
      <c r="AM82" s="130">
        <v>1</v>
      </c>
      <c r="AN82" s="130">
        <f>'epa growth factor suumary'!$B$4</f>
        <v>1</v>
      </c>
      <c r="AO82" s="130">
        <f>'epa growth factor suumary'!$B$5</f>
        <v>0.86894289552850745</v>
      </c>
      <c r="AP82" s="130">
        <f>'epa growth factor suumary'!$B$6</f>
        <v>0.8736042875292418</v>
      </c>
      <c r="AQ82" s="130">
        <f>'epa growth factor suumary'!$B$7</f>
        <v>0.87360428761116571</v>
      </c>
      <c r="AR82" s="130">
        <f>'epa growth factor suumary'!$B$8</f>
        <v>0.69135024412716917</v>
      </c>
      <c r="AS82" s="131">
        <f>'epa growth factor suumary'!$B$9</f>
        <v>0.85863874349508207</v>
      </c>
      <c r="AT82" s="2">
        <f t="shared" si="56"/>
        <v>62.145121600433107</v>
      </c>
      <c r="AU82" s="3">
        <f t="shared" si="57"/>
        <v>27143.18</v>
      </c>
      <c r="AV82" s="3">
        <f t="shared" si="58"/>
        <v>0.19013630000000001</v>
      </c>
      <c r="AW82" s="3">
        <f t="shared" si="59"/>
        <v>346.77886037328096</v>
      </c>
      <c r="AX82" s="3">
        <f t="shared" si="60"/>
        <v>8.9004814103340486</v>
      </c>
      <c r="AY82" s="3">
        <f t="shared" si="61"/>
        <v>8.6302310511919043</v>
      </c>
      <c r="AZ82" s="3">
        <f t="shared" si="62"/>
        <v>0.54378844802066617</v>
      </c>
      <c r="BA82" s="83">
        <f t="shared" si="63"/>
        <v>9.8947639795137565</v>
      </c>
      <c r="BB82" s="2">
        <f t="shared" si="64"/>
        <v>0.17026060712447427</v>
      </c>
      <c r="BC82" s="3">
        <f t="shared" si="65"/>
        <v>74.364876712328766</v>
      </c>
      <c r="BD82" s="3">
        <f t="shared" si="66"/>
        <v>5.2092136986301373E-4</v>
      </c>
      <c r="BE82" s="3">
        <f t="shared" si="67"/>
        <v>0.9500790695158382</v>
      </c>
      <c r="BF82" s="3">
        <f t="shared" si="68"/>
        <v>2.4384880576257668E-2</v>
      </c>
      <c r="BG82" s="3">
        <f t="shared" si="69"/>
        <v>2.3644468633402478E-2</v>
      </c>
      <c r="BH82" s="3">
        <f t="shared" si="70"/>
        <v>1.4898313644401812E-3</v>
      </c>
      <c r="BI82" s="121">
        <f t="shared" si="71"/>
        <v>2.7108942409626729E-2</v>
      </c>
    </row>
    <row r="83" spans="1:61" x14ac:dyDescent="0.25">
      <c r="A83" s="2">
        <v>34029</v>
      </c>
      <c r="B83" s="3" t="s">
        <v>136</v>
      </c>
      <c r="C83" s="3" t="s">
        <v>126</v>
      </c>
      <c r="D83" s="3">
        <v>2280002203</v>
      </c>
      <c r="E83" s="3" t="s">
        <v>71</v>
      </c>
      <c r="F83" s="367" t="s">
        <v>72</v>
      </c>
      <c r="G83" s="367" t="s">
        <v>73</v>
      </c>
      <c r="H83" s="367" t="s">
        <v>74</v>
      </c>
      <c r="I83" s="367" t="s">
        <v>80</v>
      </c>
      <c r="J83" s="3" t="s">
        <v>76</v>
      </c>
      <c r="K83" s="3" t="s">
        <v>79</v>
      </c>
      <c r="L83" s="3" t="s">
        <v>127</v>
      </c>
      <c r="M83" s="83" t="s">
        <v>128</v>
      </c>
      <c r="N83" s="85">
        <v>3.2996259999999999</v>
      </c>
      <c r="O83" s="50">
        <v>1333.7809999999999</v>
      </c>
      <c r="P83" s="50">
        <v>6.2822030000000001E-3</v>
      </c>
      <c r="Q83" s="50">
        <v>29.762499999999999</v>
      </c>
      <c r="R83" s="50">
        <v>0.35478660000000001</v>
      </c>
      <c r="S83" s="50">
        <v>0.32640330000000001</v>
      </c>
      <c r="T83" s="50">
        <v>0.81628990000000001</v>
      </c>
      <c r="U83" s="81">
        <v>1.9278919999999999</v>
      </c>
      <c r="V83" s="132">
        <v>1.1409473848846585</v>
      </c>
      <c r="W83" s="133">
        <v>1.1401815455514226</v>
      </c>
      <c r="X83" s="134">
        <v>1.1401815455514226</v>
      </c>
      <c r="Y83" s="130">
        <v>1.1259021125614417</v>
      </c>
      <c r="Z83" s="130">
        <v>1.1403232612400285</v>
      </c>
      <c r="AA83" s="130">
        <v>1.1388988893643905</v>
      </c>
      <c r="AB83" s="130">
        <v>1.1411661249999994</v>
      </c>
      <c r="AC83" s="311">
        <v>1.1411294961686735</v>
      </c>
      <c r="AD83" s="85">
        <f t="shared" si="48"/>
        <v>1.0314245632321715E-2</v>
      </c>
      <c r="AE83" s="50">
        <f t="shared" si="49"/>
        <v>4.1664451561838955</v>
      </c>
      <c r="AF83" s="50">
        <f t="shared" si="50"/>
        <v>1.9624251852076121E-5</v>
      </c>
      <c r="AG83" s="50">
        <f t="shared" si="51"/>
        <v>9.1807292123588791E-2</v>
      </c>
      <c r="AH83" s="50">
        <f t="shared" si="52"/>
        <v>1.1084148294692097E-3</v>
      </c>
      <c r="AI83" s="50">
        <f t="shared" si="53"/>
        <v>1.0184667283695123E-3</v>
      </c>
      <c r="AJ83" s="50">
        <f t="shared" si="54"/>
        <v>2.5521161152318823E-3</v>
      </c>
      <c r="AK83" s="310">
        <f t="shared" si="55"/>
        <v>6.0273271962400449E-3</v>
      </c>
      <c r="AL83" s="132">
        <f>'epa growth factor suumary'!$B$10</f>
        <v>1.1142282901423042</v>
      </c>
      <c r="AM83" s="133">
        <f>'epa growth factor suumary'!$B$11</f>
        <v>1.1142282561841881</v>
      </c>
      <c r="AN83" s="134">
        <f>AM83</f>
        <v>1.1142282561841881</v>
      </c>
      <c r="AO83" s="130">
        <f>'epa growth factor suumary'!$B$12</f>
        <v>0.97382781870213742</v>
      </c>
      <c r="AP83" s="130">
        <f>'epa growth factor suumary'!$B$13</f>
        <v>1.1142282902172564</v>
      </c>
      <c r="AQ83" s="130">
        <f>'epa growth factor suumary'!$B$14</f>
        <v>1.1142282966527544</v>
      </c>
      <c r="AR83" s="130">
        <f>'epa growth factor suumary'!$B$15</f>
        <v>1.1142282902500085</v>
      </c>
      <c r="AS83" s="131">
        <f>'epa growth factor suumary'!$B$16</f>
        <v>1.1142282901464029</v>
      </c>
      <c r="AT83" s="2">
        <f t="shared" si="56"/>
        <v>3.6765366360890903</v>
      </c>
      <c r="AU83" s="3">
        <f t="shared" si="57"/>
        <v>1486.1364777616025</v>
      </c>
      <c r="AV83" s="3">
        <f t="shared" si="58"/>
        <v>6.999808093685075E-3</v>
      </c>
      <c r="AW83" s="3">
        <f t="shared" si="59"/>
        <v>28.983550454122366</v>
      </c>
      <c r="AX83" s="3">
        <f t="shared" si="60"/>
        <v>0.39531326670999367</v>
      </c>
      <c r="AY83" s="3">
        <f t="shared" si="61"/>
        <v>0.36368779298083798</v>
      </c>
      <c r="AZ83" s="3">
        <f t="shared" si="62"/>
        <v>0.90953329962535046</v>
      </c>
      <c r="BA83" s="83">
        <f t="shared" si="63"/>
        <v>2.1481118067469289</v>
      </c>
      <c r="BB83" s="2">
        <f t="shared" si="64"/>
        <v>1.0072703112572851E-2</v>
      </c>
      <c r="BC83" s="3">
        <f t="shared" si="65"/>
        <v>4.0716067883879523</v>
      </c>
      <c r="BD83" s="3">
        <f t="shared" si="66"/>
        <v>1.9177556421055E-5</v>
      </c>
      <c r="BE83" s="3">
        <f t="shared" si="67"/>
        <v>7.9406987545540722E-2</v>
      </c>
      <c r="BF83" s="3">
        <f t="shared" si="68"/>
        <v>1.0830500457808046E-3</v>
      </c>
      <c r="BG83" s="3">
        <f t="shared" si="69"/>
        <v>9.9640491227626841E-4</v>
      </c>
      <c r="BH83" s="3">
        <f t="shared" si="70"/>
        <v>2.4918720537680833E-3</v>
      </c>
      <c r="BI83" s="121">
        <f t="shared" si="71"/>
        <v>5.8852378267039152E-3</v>
      </c>
    </row>
    <row r="84" spans="1:61" x14ac:dyDescent="0.25">
      <c r="A84" s="2">
        <v>34029</v>
      </c>
      <c r="B84" s="3" t="s">
        <v>136</v>
      </c>
      <c r="C84" s="3" t="s">
        <v>126</v>
      </c>
      <c r="D84" s="3">
        <v>2280002204</v>
      </c>
      <c r="E84" s="3" t="s">
        <v>71</v>
      </c>
      <c r="F84" s="367" t="s">
        <v>72</v>
      </c>
      <c r="G84" s="367" t="s">
        <v>73</v>
      </c>
      <c r="H84" s="367" t="s">
        <v>74</v>
      </c>
      <c r="I84" s="367" t="s">
        <v>80</v>
      </c>
      <c r="J84" s="3" t="s">
        <v>78</v>
      </c>
      <c r="K84" s="3" t="s">
        <v>79</v>
      </c>
      <c r="L84" s="3" t="s">
        <v>127</v>
      </c>
      <c r="M84" s="83" t="s">
        <v>128</v>
      </c>
      <c r="N84" s="85">
        <v>0.53898330000000005</v>
      </c>
      <c r="O84" s="50">
        <v>403.09300000000002</v>
      </c>
      <c r="P84" s="50">
        <v>1.857341E-3</v>
      </c>
      <c r="Q84" s="50">
        <v>4.8727780000000003</v>
      </c>
      <c r="R84" s="50">
        <v>0.10489329999999999</v>
      </c>
      <c r="S84" s="50">
        <v>9.6501530000000002E-2</v>
      </c>
      <c r="T84" s="50">
        <v>0.24581120000000001</v>
      </c>
      <c r="U84" s="81">
        <v>0.20852000000000001</v>
      </c>
      <c r="V84" s="132">
        <v>1.1409473848846585</v>
      </c>
      <c r="W84" s="133">
        <v>1.1401815455514226</v>
      </c>
      <c r="X84" s="134">
        <v>1.1401815455514226</v>
      </c>
      <c r="Y84" s="130">
        <v>1.1259021125614417</v>
      </c>
      <c r="Z84" s="130">
        <v>1.1403232612400285</v>
      </c>
      <c r="AA84" s="130">
        <v>1.1388988893643905</v>
      </c>
      <c r="AB84" s="130">
        <v>1.1411661249999994</v>
      </c>
      <c r="AC84" s="311">
        <v>1.1411294961686735</v>
      </c>
      <c r="AD84" s="85">
        <f t="shared" si="48"/>
        <v>1.684798867483571E-3</v>
      </c>
      <c r="AE84" s="50">
        <f t="shared" si="49"/>
        <v>1.259175889701259</v>
      </c>
      <c r="AF84" s="50">
        <f t="shared" si="50"/>
        <v>5.8019340602630814E-6</v>
      </c>
      <c r="AG84" s="50">
        <f t="shared" si="51"/>
        <v>1.5030879573268267E-2</v>
      </c>
      <c r="AH84" s="50">
        <f t="shared" si="52"/>
        <v>3.2770484914583194E-4</v>
      </c>
      <c r="AI84" s="50">
        <f t="shared" si="53"/>
        <v>3.0111091873688881E-4</v>
      </c>
      <c r="AJ84" s="50">
        <f t="shared" si="54"/>
        <v>7.6852442352219141E-4</v>
      </c>
      <c r="AK84" s="310">
        <f t="shared" si="55"/>
        <v>6.5191321244134745E-4</v>
      </c>
      <c r="AL84" s="132">
        <f>'epa growth factor suumary'!$B$10</f>
        <v>1.1142282901423042</v>
      </c>
      <c r="AM84" s="133">
        <f>'epa growth factor suumary'!$B$11</f>
        <v>1.1142282561841881</v>
      </c>
      <c r="AN84" s="134">
        <f>AM84</f>
        <v>1.1142282561841881</v>
      </c>
      <c r="AO84" s="130">
        <f>'epa growth factor suumary'!$B$12</f>
        <v>0.97382781870213742</v>
      </c>
      <c r="AP84" s="130">
        <f>'epa growth factor suumary'!$B$13</f>
        <v>1.1142282902172564</v>
      </c>
      <c r="AQ84" s="130">
        <f>'epa growth factor suumary'!$B$14</f>
        <v>1.1142282966527544</v>
      </c>
      <c r="AR84" s="130">
        <f>'epa growth factor suumary'!$B$15</f>
        <v>1.1142282902500085</v>
      </c>
      <c r="AS84" s="131">
        <f>'epa growth factor suumary'!$B$16</f>
        <v>1.1142282901464029</v>
      </c>
      <c r="AT84" s="2">
        <f t="shared" si="56"/>
        <v>0.60055044077425668</v>
      </c>
      <c r="AU84" s="3">
        <f t="shared" si="57"/>
        <v>449.13761047005295</v>
      </c>
      <c r="AV84" s="3">
        <f t="shared" si="58"/>
        <v>2.0695018235693959E-3</v>
      </c>
      <c r="AW84" s="3">
        <f t="shared" si="59"/>
        <v>4.7452467707597643</v>
      </c>
      <c r="AX84" s="3">
        <f t="shared" si="60"/>
        <v>0.11687508231424575</v>
      </c>
      <c r="AY84" s="3">
        <f t="shared" si="61"/>
        <v>0.10752473539628468</v>
      </c>
      <c r="AZ84" s="3">
        <f t="shared" si="62"/>
        <v>0.27388979310030287</v>
      </c>
      <c r="BA84" s="83">
        <f t="shared" si="63"/>
        <v>0.23233888306132794</v>
      </c>
      <c r="BB84" s="2">
        <f t="shared" si="64"/>
        <v>1.6453436733541279E-3</v>
      </c>
      <c r="BC84" s="3">
        <f t="shared" si="65"/>
        <v>1.2305140012878164</v>
      </c>
      <c r="BD84" s="3">
        <f t="shared" si="66"/>
        <v>5.669868009779167E-6</v>
      </c>
      <c r="BE84" s="3">
        <f t="shared" si="67"/>
        <v>1.3000676084273327E-2</v>
      </c>
      <c r="BF84" s="3">
        <f t="shared" si="68"/>
        <v>3.2020570497053627E-4</v>
      </c>
      <c r="BG84" s="3">
        <f t="shared" si="69"/>
        <v>2.9458831615420463E-4</v>
      </c>
      <c r="BH84" s="3">
        <f t="shared" si="70"/>
        <v>7.5038299479535033E-4</v>
      </c>
      <c r="BI84" s="121">
        <f t="shared" si="71"/>
        <v>6.3654488509952856E-4</v>
      </c>
    </row>
    <row r="85" spans="1:61" x14ac:dyDescent="0.25">
      <c r="A85" s="2">
        <v>34031</v>
      </c>
      <c r="B85" s="3" t="s">
        <v>41</v>
      </c>
      <c r="C85" s="3" t="s">
        <v>126</v>
      </c>
      <c r="D85" s="3">
        <v>2280002201</v>
      </c>
      <c r="E85" s="3" t="s">
        <v>71</v>
      </c>
      <c r="F85" s="367" t="s">
        <v>72</v>
      </c>
      <c r="G85" s="367" t="s">
        <v>73</v>
      </c>
      <c r="H85" s="367" t="s">
        <v>74</v>
      </c>
      <c r="I85" s="367" t="s">
        <v>80</v>
      </c>
      <c r="J85" s="3" t="s">
        <v>76</v>
      </c>
      <c r="K85" s="3" t="s">
        <v>77</v>
      </c>
      <c r="L85" s="3" t="s">
        <v>127</v>
      </c>
      <c r="M85" s="83" t="s">
        <v>128</v>
      </c>
      <c r="N85" s="85">
        <v>1.8719E-4</v>
      </c>
      <c r="O85" s="50">
        <v>7.8867909999999999E-2</v>
      </c>
      <c r="P85" s="50">
        <v>7.2945180000000003E-7</v>
      </c>
      <c r="Q85" s="50">
        <v>1.39869E-3</v>
      </c>
      <c r="R85" s="50">
        <v>3.8999999999999999E-5</v>
      </c>
      <c r="S85" s="50">
        <v>3.79E-5</v>
      </c>
      <c r="T85" s="50">
        <v>7.3E-7</v>
      </c>
      <c r="U85" s="81">
        <v>6.7100000000000005E-5</v>
      </c>
      <c r="V85" s="129">
        <v>1.0272437289999996</v>
      </c>
      <c r="W85" s="130">
        <v>1.0272437289999996</v>
      </c>
      <c r="X85" s="130">
        <v>1.0272437289999996</v>
      </c>
      <c r="Y85" s="130">
        <v>1.0272437289999996</v>
      </c>
      <c r="Z85" s="130">
        <v>1.0272437289999996</v>
      </c>
      <c r="AA85" s="130">
        <v>1.0272437289999996</v>
      </c>
      <c r="AB85" s="130">
        <v>1.0272437289999996</v>
      </c>
      <c r="AC85" s="311">
        <v>1.0272437289999996</v>
      </c>
      <c r="AD85" s="85">
        <f t="shared" si="48"/>
        <v>5.2682124282605465E-7</v>
      </c>
      <c r="AE85" s="50">
        <f t="shared" si="49"/>
        <v>2.2196319442968865E-4</v>
      </c>
      <c r="AF85" s="50">
        <f t="shared" si="50"/>
        <v>2.052944622350033E-9</v>
      </c>
      <c r="AG85" s="50">
        <f t="shared" si="51"/>
        <v>3.9364261131918067E-6</v>
      </c>
      <c r="AH85" s="50">
        <f t="shared" si="52"/>
        <v>1.0976028885205474E-7</v>
      </c>
      <c r="AI85" s="50">
        <f t="shared" si="53"/>
        <v>1.0666448583315064E-7</v>
      </c>
      <c r="AJ85" s="50">
        <f t="shared" si="54"/>
        <v>2.0544874579999991E-9</v>
      </c>
      <c r="AK85" s="310">
        <f t="shared" si="55"/>
        <v>1.8884398415315061E-7</v>
      </c>
      <c r="AL85" s="129">
        <f>'epa growth factor suumary'!$B$3</f>
        <v>0.99441820528920177</v>
      </c>
      <c r="AM85" s="130">
        <v>1</v>
      </c>
      <c r="AN85" s="130">
        <f>'epa growth factor suumary'!$B$4</f>
        <v>1</v>
      </c>
      <c r="AO85" s="130">
        <f>'epa growth factor suumary'!$B$5</f>
        <v>0.86894289552850745</v>
      </c>
      <c r="AP85" s="130">
        <f>'epa growth factor suumary'!$B$6</f>
        <v>0.8736042875292418</v>
      </c>
      <c r="AQ85" s="130">
        <f>'epa growth factor suumary'!$B$7</f>
        <v>0.87360428761116571</v>
      </c>
      <c r="AR85" s="130">
        <f>'epa growth factor suumary'!$B$8</f>
        <v>0.69135024412716917</v>
      </c>
      <c r="AS85" s="131">
        <f>'epa growth factor suumary'!$B$9</f>
        <v>0.85863874349508207</v>
      </c>
      <c r="AT85" s="2">
        <f t="shared" si="56"/>
        <v>1.8614514384808568E-4</v>
      </c>
      <c r="AU85" s="3">
        <f t="shared" si="57"/>
        <v>7.8867909999999999E-2</v>
      </c>
      <c r="AV85" s="3">
        <f t="shared" si="58"/>
        <v>7.2945180000000003E-7</v>
      </c>
      <c r="AW85" s="3">
        <f t="shared" si="59"/>
        <v>1.215381738546768E-3</v>
      </c>
      <c r="AX85" s="3">
        <f t="shared" si="60"/>
        <v>3.4070567213640427E-5</v>
      </c>
      <c r="AY85" s="3">
        <f t="shared" si="61"/>
        <v>3.310960250046318E-5</v>
      </c>
      <c r="AZ85" s="3">
        <f t="shared" si="62"/>
        <v>5.0468567821283349E-7</v>
      </c>
      <c r="BA85" s="83">
        <f t="shared" si="63"/>
        <v>5.7614659688520012E-5</v>
      </c>
      <c r="BB85" s="2">
        <f t="shared" si="64"/>
        <v>5.0998669547420738E-7</v>
      </c>
      <c r="BC85" s="3">
        <f t="shared" si="65"/>
        <v>2.1607646575342465E-4</v>
      </c>
      <c r="BD85" s="3">
        <f t="shared" si="66"/>
        <v>1.9984980821917811E-9</v>
      </c>
      <c r="BE85" s="3">
        <f t="shared" si="67"/>
        <v>3.3298129823199122E-6</v>
      </c>
      <c r="BF85" s="3">
        <f t="shared" si="68"/>
        <v>9.3344019763398431E-8</v>
      </c>
      <c r="BG85" s="3">
        <f t="shared" si="69"/>
        <v>9.0711239727296387E-8</v>
      </c>
      <c r="BH85" s="3">
        <f t="shared" si="70"/>
        <v>1.3827004882543384E-9</v>
      </c>
      <c r="BI85" s="121">
        <f t="shared" si="71"/>
        <v>1.57848382708274E-7</v>
      </c>
    </row>
    <row r="86" spans="1:61" x14ac:dyDescent="0.25">
      <c r="A86" s="2">
        <v>34031</v>
      </c>
      <c r="B86" s="3" t="s">
        <v>41</v>
      </c>
      <c r="C86" s="3" t="s">
        <v>126</v>
      </c>
      <c r="D86" s="3">
        <v>2280002202</v>
      </c>
      <c r="E86" s="3" t="s">
        <v>71</v>
      </c>
      <c r="F86" s="367" t="s">
        <v>72</v>
      </c>
      <c r="G86" s="367" t="s">
        <v>73</v>
      </c>
      <c r="H86" s="367" t="s">
        <v>74</v>
      </c>
      <c r="I86" s="367" t="s">
        <v>80</v>
      </c>
      <c r="J86" s="3" t="s">
        <v>78</v>
      </c>
      <c r="K86" s="3" t="s">
        <v>77</v>
      </c>
      <c r="L86" s="3" t="s">
        <v>127</v>
      </c>
      <c r="M86" s="83" t="s">
        <v>128</v>
      </c>
      <c r="N86" s="85">
        <v>5.6700000000000003E-5</v>
      </c>
      <c r="O86" s="50">
        <v>2.3884720000000002E-2</v>
      </c>
      <c r="P86" s="50">
        <v>1.697563E-7</v>
      </c>
      <c r="Q86" s="50">
        <v>3.6141E-4</v>
      </c>
      <c r="R86" s="50">
        <v>9.0999999999999993E-6</v>
      </c>
      <c r="S86" s="50">
        <v>8.8200000000000003E-6</v>
      </c>
      <c r="T86" s="50">
        <v>2.2000000000000001E-7</v>
      </c>
      <c r="U86" s="81">
        <v>1.04E-5</v>
      </c>
      <c r="V86" s="129">
        <v>1.0272437289999996</v>
      </c>
      <c r="W86" s="130">
        <v>1.0272437289999996</v>
      </c>
      <c r="X86" s="130">
        <v>1.0272437289999996</v>
      </c>
      <c r="Y86" s="130">
        <v>1.0272437289999996</v>
      </c>
      <c r="Z86" s="130">
        <v>1.0272437289999996</v>
      </c>
      <c r="AA86" s="130">
        <v>1.0272437289999996</v>
      </c>
      <c r="AB86" s="130">
        <v>1.0272437289999996</v>
      </c>
      <c r="AC86" s="311">
        <v>1.0272437289999996</v>
      </c>
      <c r="AD86" s="85">
        <f t="shared" si="48"/>
        <v>1.595745737926027E-7</v>
      </c>
      <c r="AE86" s="50">
        <f t="shared" si="49"/>
        <v>6.7220352983344848E-5</v>
      </c>
      <c r="AF86" s="50">
        <f t="shared" si="50"/>
        <v>4.7775642365271956E-10</v>
      </c>
      <c r="AG86" s="50">
        <f t="shared" si="51"/>
        <v>1.0171401536928489E-6</v>
      </c>
      <c r="AH86" s="50">
        <f t="shared" si="52"/>
        <v>2.5610734065479437E-8</v>
      </c>
      <c r="AI86" s="50">
        <f t="shared" si="53"/>
        <v>2.4822711478849305E-8</v>
      </c>
      <c r="AJ86" s="50">
        <f t="shared" si="54"/>
        <v>6.1916060378082167E-10</v>
      </c>
      <c r="AK86" s="310">
        <f t="shared" si="55"/>
        <v>2.9269410360547932E-8</v>
      </c>
      <c r="AL86" s="129">
        <f>'epa growth factor suumary'!$B$3</f>
        <v>0.99441820528920177</v>
      </c>
      <c r="AM86" s="130">
        <v>1</v>
      </c>
      <c r="AN86" s="130">
        <f>'epa growth factor suumary'!$B$4</f>
        <v>1</v>
      </c>
      <c r="AO86" s="130">
        <f>'epa growth factor suumary'!$B$5</f>
        <v>0.86894289552850745</v>
      </c>
      <c r="AP86" s="130">
        <f>'epa growth factor suumary'!$B$6</f>
        <v>0.8736042875292418</v>
      </c>
      <c r="AQ86" s="130">
        <f>'epa growth factor suumary'!$B$7</f>
        <v>0.87360428761116571</v>
      </c>
      <c r="AR86" s="130">
        <f>'epa growth factor suumary'!$B$8</f>
        <v>0.69135024412716917</v>
      </c>
      <c r="AS86" s="131">
        <f>'epa growth factor suumary'!$B$9</f>
        <v>0.85863874349508207</v>
      </c>
      <c r="AT86" s="2">
        <f t="shared" si="56"/>
        <v>5.6383512239897741E-5</v>
      </c>
      <c r="AU86" s="3">
        <f t="shared" si="57"/>
        <v>2.3884720000000002E-2</v>
      </c>
      <c r="AV86" s="3">
        <f t="shared" si="58"/>
        <v>1.697563E-7</v>
      </c>
      <c r="AW86" s="3">
        <f t="shared" si="59"/>
        <v>3.1404465187295788E-4</v>
      </c>
      <c r="AX86" s="3">
        <f t="shared" si="60"/>
        <v>7.9497990165160992E-6</v>
      </c>
      <c r="AY86" s="3">
        <f t="shared" si="61"/>
        <v>7.7051898167304811E-6</v>
      </c>
      <c r="AZ86" s="3">
        <f t="shared" si="62"/>
        <v>1.5209705370797721E-7</v>
      </c>
      <c r="BA86" s="83">
        <f t="shared" si="63"/>
        <v>8.9298429323488538E-6</v>
      </c>
      <c r="BB86" s="2">
        <f t="shared" si="64"/>
        <v>1.5447537599971984E-7</v>
      </c>
      <c r="BC86" s="3">
        <f t="shared" si="65"/>
        <v>6.5437589041095892E-5</v>
      </c>
      <c r="BD86" s="3">
        <f t="shared" si="66"/>
        <v>4.6508575342465753E-10</v>
      </c>
      <c r="BE86" s="3">
        <f t="shared" si="67"/>
        <v>8.6039630650125451E-7</v>
      </c>
      <c r="BF86" s="3">
        <f t="shared" si="68"/>
        <v>2.17802712781263E-8</v>
      </c>
      <c r="BG86" s="3">
        <f t="shared" si="69"/>
        <v>2.1110109086932825E-8</v>
      </c>
      <c r="BH86" s="3">
        <f t="shared" si="70"/>
        <v>4.1670425673418415E-10</v>
      </c>
      <c r="BI86" s="121">
        <f t="shared" si="71"/>
        <v>2.4465323102325628E-8</v>
      </c>
    </row>
    <row r="87" spans="1:61" x14ac:dyDescent="0.25">
      <c r="A87" s="2">
        <v>34033</v>
      </c>
      <c r="B87" s="3" t="s">
        <v>137</v>
      </c>
      <c r="C87" s="3" t="s">
        <v>126</v>
      </c>
      <c r="D87" s="3">
        <v>2280002101</v>
      </c>
      <c r="E87" s="79" t="s">
        <v>71</v>
      </c>
      <c r="F87" s="368" t="s">
        <v>72</v>
      </c>
      <c r="G87" s="368" t="s">
        <v>73</v>
      </c>
      <c r="H87" s="368" t="s">
        <v>74</v>
      </c>
      <c r="I87" s="368" t="s">
        <v>75</v>
      </c>
      <c r="J87" s="79" t="s">
        <v>76</v>
      </c>
      <c r="K87" s="3" t="s">
        <v>77</v>
      </c>
      <c r="L87" s="3" t="s">
        <v>127</v>
      </c>
      <c r="M87" s="83" t="s">
        <v>128</v>
      </c>
      <c r="N87" s="85">
        <v>1.3341520000000001E-2</v>
      </c>
      <c r="O87" s="50">
        <v>5.6211902</v>
      </c>
      <c r="P87" s="50">
        <v>1.75816393E-4</v>
      </c>
      <c r="Q87" s="50">
        <v>0.25178755000000003</v>
      </c>
      <c r="R87" s="50">
        <v>9.4167899999999995E-3</v>
      </c>
      <c r="S87" s="50">
        <v>9.1348599999999999E-3</v>
      </c>
      <c r="T87" s="50">
        <v>5.1870000000000003E-5</v>
      </c>
      <c r="U87" s="81">
        <v>2.9056240000000001E-2</v>
      </c>
      <c r="V87" s="129">
        <v>1.0272437289999996</v>
      </c>
      <c r="W87" s="130">
        <v>1.0272437289999996</v>
      </c>
      <c r="X87" s="130">
        <v>1.0272437289999996</v>
      </c>
      <c r="Y87" s="130">
        <v>1.0272437289999996</v>
      </c>
      <c r="Z87" s="130">
        <v>1.0272437289999996</v>
      </c>
      <c r="AA87" s="130">
        <v>1.0272437289999996</v>
      </c>
      <c r="AB87" s="130">
        <v>1.0272437289999996</v>
      </c>
      <c r="AC87" s="311">
        <v>1.0272437289999996</v>
      </c>
      <c r="AD87" s="85">
        <f t="shared" si="48"/>
        <v>3.7547925357063217E-5</v>
      </c>
      <c r="AE87" s="50">
        <f t="shared" si="49"/>
        <v>1.5820088719085627E-2</v>
      </c>
      <c r="AF87" s="50">
        <f t="shared" si="50"/>
        <v>4.9481174565657383E-7</v>
      </c>
      <c r="AG87" s="50">
        <f t="shared" si="51"/>
        <v>7.0862241582951753E-4</v>
      </c>
      <c r="AH87" s="50">
        <f t="shared" si="52"/>
        <v>2.6502297191260013E-5</v>
      </c>
      <c r="AI87" s="50">
        <f t="shared" si="53"/>
        <v>2.5708842877514893E-5</v>
      </c>
      <c r="AJ87" s="50">
        <f t="shared" si="54"/>
        <v>1.4598118417323282E-7</v>
      </c>
      <c r="AK87" s="310">
        <f t="shared" si="55"/>
        <v>8.1774905009093009E-5</v>
      </c>
      <c r="AL87" s="129">
        <f>'epa growth factor suumary'!$B$3</f>
        <v>0.99441820528920177</v>
      </c>
      <c r="AM87" s="130">
        <v>1</v>
      </c>
      <c r="AN87" s="130">
        <f>'epa growth factor suumary'!$B$4</f>
        <v>1</v>
      </c>
      <c r="AO87" s="130">
        <f>'epa growth factor suumary'!$B$5</f>
        <v>0.86894289552850745</v>
      </c>
      <c r="AP87" s="130">
        <f>'epa growth factor suumary'!$B$6</f>
        <v>0.8736042875292418</v>
      </c>
      <c r="AQ87" s="130">
        <f>'epa growth factor suumary'!$B$7</f>
        <v>0.87360428761116571</v>
      </c>
      <c r="AR87" s="130">
        <f>'epa growth factor suumary'!$B$8</f>
        <v>0.69135024412716917</v>
      </c>
      <c r="AS87" s="131">
        <f>'epa growth factor suumary'!$B$9</f>
        <v>0.85863874349508207</v>
      </c>
      <c r="AT87" s="2">
        <f t="shared" si="56"/>
        <v>1.3267050374229991E-2</v>
      </c>
      <c r="AU87" s="3">
        <f t="shared" si="57"/>
        <v>5.6211902</v>
      </c>
      <c r="AV87" s="3">
        <f t="shared" si="58"/>
        <v>1.75816393E-4</v>
      </c>
      <c r="AW87" s="3">
        <f t="shared" si="59"/>
        <v>0.21878900275502888</v>
      </c>
      <c r="AX87" s="3">
        <f t="shared" si="60"/>
        <v>8.2265481187624879E-3</v>
      </c>
      <c r="AY87" s="3">
        <f t="shared" si="61"/>
        <v>7.9802528627277332E-3</v>
      </c>
      <c r="AZ87" s="3">
        <f t="shared" si="62"/>
        <v>3.5860337162876264E-5</v>
      </c>
      <c r="BA87" s="83">
        <f t="shared" si="63"/>
        <v>2.4948813404291545E-2</v>
      </c>
      <c r="BB87" s="2">
        <f t="shared" si="64"/>
        <v>3.6348083217068468E-5</v>
      </c>
      <c r="BC87" s="3">
        <f t="shared" si="65"/>
        <v>1.5400521095890411E-2</v>
      </c>
      <c r="BD87" s="3">
        <f t="shared" si="66"/>
        <v>4.8168874794520547E-7</v>
      </c>
      <c r="BE87" s="3">
        <f t="shared" si="67"/>
        <v>5.994219253562435E-4</v>
      </c>
      <c r="BF87" s="3">
        <f t="shared" si="68"/>
        <v>2.2538487996609556E-5</v>
      </c>
      <c r="BG87" s="3">
        <f t="shared" si="69"/>
        <v>2.1863706473226667E-5</v>
      </c>
      <c r="BH87" s="3">
        <f t="shared" si="70"/>
        <v>9.8247499076373324E-8</v>
      </c>
      <c r="BI87" s="121">
        <f t="shared" si="71"/>
        <v>6.8352913436415196E-5</v>
      </c>
    </row>
    <row r="88" spans="1:61" x14ac:dyDescent="0.25">
      <c r="A88" s="2">
        <v>34033</v>
      </c>
      <c r="B88" s="3" t="s">
        <v>137</v>
      </c>
      <c r="C88" s="3" t="s">
        <v>126</v>
      </c>
      <c r="D88" s="3">
        <v>2280002102</v>
      </c>
      <c r="E88" s="3" t="s">
        <v>71</v>
      </c>
      <c r="F88" s="367" t="s">
        <v>72</v>
      </c>
      <c r="G88" s="367" t="s">
        <v>73</v>
      </c>
      <c r="H88" s="367" t="s">
        <v>74</v>
      </c>
      <c r="I88" s="367" t="s">
        <v>75</v>
      </c>
      <c r="J88" s="3" t="s">
        <v>78</v>
      </c>
      <c r="K88" s="3" t="s">
        <v>77</v>
      </c>
      <c r="L88" s="3" t="s">
        <v>127</v>
      </c>
      <c r="M88" s="83" t="s">
        <v>128</v>
      </c>
      <c r="N88" s="85">
        <v>0.9471041</v>
      </c>
      <c r="O88" s="50">
        <v>401.08019999999999</v>
      </c>
      <c r="P88" s="50">
        <v>2.8458089999999999E-3</v>
      </c>
      <c r="Q88" s="50">
        <v>6.0400479999999996</v>
      </c>
      <c r="R88" s="50">
        <v>0.15244168</v>
      </c>
      <c r="S88" s="50">
        <v>0.14785918000000001</v>
      </c>
      <c r="T88" s="50">
        <v>5.0282299999999999E-3</v>
      </c>
      <c r="U88" s="81">
        <v>0.17378508000000001</v>
      </c>
      <c r="V88" s="129">
        <v>1.0272437289999996</v>
      </c>
      <c r="W88" s="130">
        <v>1.0272437289999996</v>
      </c>
      <c r="X88" s="130">
        <v>1.0272437289999996</v>
      </c>
      <c r="Y88" s="130">
        <v>1.0272437289999996</v>
      </c>
      <c r="Z88" s="130">
        <v>1.0272437289999996</v>
      </c>
      <c r="AA88" s="130">
        <v>1.0272437289999996</v>
      </c>
      <c r="AB88" s="130">
        <v>1.0272437289999996</v>
      </c>
      <c r="AC88" s="311">
        <v>1.0272437289999996</v>
      </c>
      <c r="AD88" s="85">
        <f t="shared" si="48"/>
        <v>2.6654979381785988E-3</v>
      </c>
      <c r="AE88" s="50">
        <f t="shared" si="49"/>
        <v>1.1287866308933305</v>
      </c>
      <c r="AF88" s="50">
        <f t="shared" si="50"/>
        <v>8.0091491758404382E-6</v>
      </c>
      <c r="AG88" s="50">
        <f t="shared" si="51"/>
        <v>1.6998908029750657E-2</v>
      </c>
      <c r="AH88" s="50">
        <f t="shared" si="52"/>
        <v>4.2902673922801273E-4</v>
      </c>
      <c r="AI88" s="50">
        <f t="shared" si="53"/>
        <v>4.1612990528789635E-4</v>
      </c>
      <c r="AJ88" s="50">
        <f t="shared" si="54"/>
        <v>1.4151281467040185E-5</v>
      </c>
      <c r="AK88" s="310">
        <f t="shared" si="55"/>
        <v>4.8909488664044729E-4</v>
      </c>
      <c r="AL88" s="129">
        <f>'epa growth factor suumary'!$B$3</f>
        <v>0.99441820528920177</v>
      </c>
      <c r="AM88" s="130">
        <v>1</v>
      </c>
      <c r="AN88" s="130">
        <f>'epa growth factor suumary'!$B$4</f>
        <v>1</v>
      </c>
      <c r="AO88" s="130">
        <f>'epa growth factor suumary'!$B$5</f>
        <v>0.86894289552850745</v>
      </c>
      <c r="AP88" s="130">
        <f>'epa growth factor suumary'!$B$6</f>
        <v>0.8736042875292418</v>
      </c>
      <c r="AQ88" s="130">
        <f>'epa growth factor suumary'!$B$7</f>
        <v>0.87360428761116571</v>
      </c>
      <c r="AR88" s="130">
        <f>'epa growth factor suumary'!$B$8</f>
        <v>0.69135024412716917</v>
      </c>
      <c r="AS88" s="131">
        <f>'epa growth factor suumary'!$B$9</f>
        <v>0.85863874349508207</v>
      </c>
      <c r="AT88" s="2">
        <f t="shared" si="56"/>
        <v>0.94181755934404465</v>
      </c>
      <c r="AU88" s="3">
        <f t="shared" si="57"/>
        <v>401.08019999999999</v>
      </c>
      <c r="AV88" s="3">
        <f t="shared" si="58"/>
        <v>2.8458089999999999E-3</v>
      </c>
      <c r="AW88" s="3">
        <f t="shared" si="59"/>
        <v>5.2484567982511701</v>
      </c>
      <c r="AX88" s="3">
        <f t="shared" si="60"/>
        <v>0.13317370524616068</v>
      </c>
      <c r="AY88" s="3">
        <f t="shared" si="61"/>
        <v>0.12917041361067114</v>
      </c>
      <c r="AZ88" s="3">
        <f t="shared" si="62"/>
        <v>3.4762680380275557E-3</v>
      </c>
      <c r="BA88" s="83">
        <f t="shared" si="63"/>
        <v>0.14921860272939233</v>
      </c>
      <c r="BB88" s="2">
        <f t="shared" si="64"/>
        <v>2.5803220803946427E-3</v>
      </c>
      <c r="BC88" s="3">
        <f t="shared" si="65"/>
        <v>1.0988498630136987</v>
      </c>
      <c r="BD88" s="3">
        <f t="shared" si="66"/>
        <v>7.7967369863013705E-6</v>
      </c>
      <c r="BE88" s="3">
        <f t="shared" si="67"/>
        <v>1.4379333693838823E-2</v>
      </c>
      <c r="BF88" s="3">
        <f t="shared" si="68"/>
        <v>3.6485946642783747E-4</v>
      </c>
      <c r="BG88" s="3">
        <f t="shared" si="69"/>
        <v>3.5389154413882504E-4</v>
      </c>
      <c r="BH88" s="3">
        <f t="shared" si="70"/>
        <v>9.5240220219933028E-6</v>
      </c>
      <c r="BI88" s="121">
        <f t="shared" si="71"/>
        <v>4.0881808966956802E-4</v>
      </c>
    </row>
    <row r="89" spans="1:61" x14ac:dyDescent="0.25">
      <c r="A89" s="2">
        <v>34033</v>
      </c>
      <c r="B89" s="3" t="s">
        <v>137</v>
      </c>
      <c r="C89" s="3" t="s">
        <v>126</v>
      </c>
      <c r="D89" s="3">
        <v>2280002201</v>
      </c>
      <c r="E89" s="3" t="s">
        <v>71</v>
      </c>
      <c r="F89" s="367" t="s">
        <v>72</v>
      </c>
      <c r="G89" s="367" t="s">
        <v>73</v>
      </c>
      <c r="H89" s="367" t="s">
        <v>74</v>
      </c>
      <c r="I89" s="367" t="s">
        <v>80</v>
      </c>
      <c r="J89" s="3" t="s">
        <v>76</v>
      </c>
      <c r="K89" s="3" t="s">
        <v>77</v>
      </c>
      <c r="L89" s="3" t="s">
        <v>127</v>
      </c>
      <c r="M89" s="83" t="s">
        <v>128</v>
      </c>
      <c r="N89" s="85">
        <v>5.9447549999999998</v>
      </c>
      <c r="O89" s="50">
        <v>2611.8969999999999</v>
      </c>
      <c r="P89" s="50">
        <v>1.8922899999999999E-2</v>
      </c>
      <c r="Q89" s="50">
        <v>38.534179999999999</v>
      </c>
      <c r="R89" s="50">
        <v>1.013579</v>
      </c>
      <c r="S89" s="50">
        <v>0.98317370000000004</v>
      </c>
      <c r="T89" s="50">
        <v>2.4010400000000001E-2</v>
      </c>
      <c r="U89" s="81">
        <v>1.361961</v>
      </c>
      <c r="V89" s="129">
        <v>1.0272437289999996</v>
      </c>
      <c r="W89" s="130">
        <v>1.0272437289999996</v>
      </c>
      <c r="X89" s="130">
        <v>1.0272437289999996</v>
      </c>
      <c r="Y89" s="130">
        <v>1.0272437289999996</v>
      </c>
      <c r="Z89" s="130">
        <v>1.0272437289999996</v>
      </c>
      <c r="AA89" s="130">
        <v>1.0272437289999996</v>
      </c>
      <c r="AB89" s="130">
        <v>1.0272437289999996</v>
      </c>
      <c r="AC89" s="311">
        <v>1.0272437289999996</v>
      </c>
      <c r="AD89" s="85">
        <f t="shared" si="48"/>
        <v>1.6730718614222991E-2</v>
      </c>
      <c r="AE89" s="50">
        <f t="shared" si="49"/>
        <v>7.3508351069696216</v>
      </c>
      <c r="AF89" s="50">
        <f t="shared" si="50"/>
        <v>5.3255973587655039E-5</v>
      </c>
      <c r="AG89" s="50">
        <f t="shared" si="51"/>
        <v>0.1084493007045403</v>
      </c>
      <c r="AH89" s="50">
        <f t="shared" si="52"/>
        <v>2.8525826619070975E-3</v>
      </c>
      <c r="AI89" s="50">
        <f t="shared" si="53"/>
        <v>2.7670110077882928E-3</v>
      </c>
      <c r="AJ89" s="50">
        <f t="shared" si="54"/>
        <v>6.7574062550086557E-5</v>
      </c>
      <c r="AK89" s="310">
        <f t="shared" si="55"/>
        <v>3.8330572503905984E-3</v>
      </c>
      <c r="AL89" s="129">
        <f>'epa growth factor suumary'!$B$3</f>
        <v>0.99441820528920177</v>
      </c>
      <c r="AM89" s="130">
        <v>1</v>
      </c>
      <c r="AN89" s="130">
        <f>'epa growth factor suumary'!$B$4</f>
        <v>1</v>
      </c>
      <c r="AO89" s="130">
        <f>'epa growth factor suumary'!$B$5</f>
        <v>0.86894289552850745</v>
      </c>
      <c r="AP89" s="130">
        <f>'epa growth factor suumary'!$B$6</f>
        <v>0.8736042875292418</v>
      </c>
      <c r="AQ89" s="130">
        <f>'epa growth factor suumary'!$B$7</f>
        <v>0.87360428761116571</v>
      </c>
      <c r="AR89" s="130">
        <f>'epa growth factor suumary'!$B$8</f>
        <v>0.69135024412716917</v>
      </c>
      <c r="AS89" s="131">
        <f>'epa growth factor suumary'!$B$9</f>
        <v>0.85863874349508207</v>
      </c>
      <c r="AT89" s="2">
        <f t="shared" si="56"/>
        <v>5.9115725979840086</v>
      </c>
      <c r="AU89" s="3">
        <f t="shared" si="57"/>
        <v>2611.8969999999999</v>
      </c>
      <c r="AV89" s="3">
        <f t="shared" si="58"/>
        <v>1.8922899999999999E-2</v>
      </c>
      <c r="AW89" s="3">
        <f t="shared" si="59"/>
        <v>33.484001946016697</v>
      </c>
      <c r="AX89" s="3">
        <f t="shared" si="60"/>
        <v>0.88546696014960136</v>
      </c>
      <c r="AY89" s="3">
        <f t="shared" si="61"/>
        <v>0.85890475978653402</v>
      </c>
      <c r="AZ89" s="3">
        <f t="shared" si="62"/>
        <v>1.6599595901590984E-2</v>
      </c>
      <c r="BA89" s="83">
        <f t="shared" si="63"/>
        <v>1.1694324817293054</v>
      </c>
      <c r="BB89" s="2">
        <f t="shared" si="64"/>
        <v>1.619608930954523E-2</v>
      </c>
      <c r="BC89" s="3">
        <f t="shared" si="65"/>
        <v>7.1558821917808215</v>
      </c>
      <c r="BD89" s="3">
        <f t="shared" si="66"/>
        <v>5.1843561643835618E-5</v>
      </c>
      <c r="BE89" s="3">
        <f t="shared" si="67"/>
        <v>9.1736991632922454E-2</v>
      </c>
      <c r="BF89" s="3">
        <f t="shared" si="68"/>
        <v>2.4259368771221957E-3</v>
      </c>
      <c r="BG89" s="3">
        <f t="shared" si="69"/>
        <v>2.353163725442559E-3</v>
      </c>
      <c r="BH89" s="3">
        <f t="shared" si="70"/>
        <v>4.5478344935865712E-5</v>
      </c>
      <c r="BI89" s="121">
        <f t="shared" si="71"/>
        <v>3.2039246074775491E-3</v>
      </c>
    </row>
    <row r="90" spans="1:61" x14ac:dyDescent="0.25">
      <c r="A90" s="2">
        <v>34033</v>
      </c>
      <c r="B90" s="3" t="s">
        <v>137</v>
      </c>
      <c r="C90" s="3" t="s">
        <v>126</v>
      </c>
      <c r="D90" s="3">
        <v>2280002202</v>
      </c>
      <c r="E90" s="3" t="s">
        <v>71</v>
      </c>
      <c r="F90" s="367" t="s">
        <v>72</v>
      </c>
      <c r="G90" s="367" t="s">
        <v>73</v>
      </c>
      <c r="H90" s="367" t="s">
        <v>74</v>
      </c>
      <c r="I90" s="367" t="s">
        <v>80</v>
      </c>
      <c r="J90" s="3" t="s">
        <v>78</v>
      </c>
      <c r="K90" s="3" t="s">
        <v>77</v>
      </c>
      <c r="L90" s="3" t="s">
        <v>127</v>
      </c>
      <c r="M90" s="83" t="s">
        <v>128</v>
      </c>
      <c r="N90" s="85">
        <v>2.3349039999999999</v>
      </c>
      <c r="O90" s="50">
        <v>1017.032</v>
      </c>
      <c r="P90" s="50">
        <v>7.0750079999999998E-3</v>
      </c>
      <c r="Q90" s="50">
        <v>14.87843</v>
      </c>
      <c r="R90" s="50">
        <v>0.37907859999999999</v>
      </c>
      <c r="S90" s="50">
        <v>0.3675949</v>
      </c>
      <c r="T90" s="50">
        <v>2.5718749999999999E-2</v>
      </c>
      <c r="U90" s="81">
        <v>0.43238700000000002</v>
      </c>
      <c r="V90" s="129">
        <v>1.0272437289999996</v>
      </c>
      <c r="W90" s="130">
        <v>1.0272437289999996</v>
      </c>
      <c r="X90" s="130">
        <v>1.0272437289999996</v>
      </c>
      <c r="Y90" s="130">
        <v>1.0272437289999996</v>
      </c>
      <c r="Z90" s="130">
        <v>1.0272437289999996</v>
      </c>
      <c r="AA90" s="130">
        <v>1.0272437289999996</v>
      </c>
      <c r="AB90" s="130">
        <v>1.0272437289999996</v>
      </c>
      <c r="AC90" s="311">
        <v>1.0272437289999996</v>
      </c>
      <c r="AD90" s="85">
        <f t="shared" si="48"/>
        <v>6.5712753200466156E-3</v>
      </c>
      <c r="AE90" s="50">
        <f t="shared" si="49"/>
        <v>2.8623006690200756</v>
      </c>
      <c r="AF90" s="50">
        <f t="shared" si="50"/>
        <v>1.9911664659246108E-5</v>
      </c>
      <c r="AG90" s="50">
        <f t="shared" si="51"/>
        <v>4.1873353191412228E-2</v>
      </c>
      <c r="AH90" s="50">
        <f t="shared" si="52"/>
        <v>1.0668660675290389E-3</v>
      </c>
      <c r="AI90" s="50">
        <f t="shared" si="53"/>
        <v>1.0345467283215946E-3</v>
      </c>
      <c r="AJ90" s="50">
        <f t="shared" si="54"/>
        <v>7.2381985356763669E-5</v>
      </c>
      <c r="AK90" s="310">
        <f t="shared" si="55"/>
        <v>1.2168954363044461E-3</v>
      </c>
      <c r="AL90" s="129">
        <f>'epa growth factor suumary'!$B$3</f>
        <v>0.99441820528920177</v>
      </c>
      <c r="AM90" s="130">
        <v>1</v>
      </c>
      <c r="AN90" s="130">
        <f>'epa growth factor suumary'!$B$4</f>
        <v>1</v>
      </c>
      <c r="AO90" s="130">
        <f>'epa growth factor suumary'!$B$5</f>
        <v>0.86894289552850745</v>
      </c>
      <c r="AP90" s="130">
        <f>'epa growth factor suumary'!$B$6</f>
        <v>0.8736042875292418</v>
      </c>
      <c r="AQ90" s="130">
        <f>'epa growth factor suumary'!$B$7</f>
        <v>0.87360428761116571</v>
      </c>
      <c r="AR90" s="130">
        <f>'epa growth factor suumary'!$B$8</f>
        <v>0.69135024412716917</v>
      </c>
      <c r="AS90" s="131">
        <f>'epa growth factor suumary'!$B$9</f>
        <v>0.85863874349508207</v>
      </c>
      <c r="AT90" s="2">
        <f t="shared" si="56"/>
        <v>2.3218710452025784</v>
      </c>
      <c r="AU90" s="3">
        <f t="shared" si="57"/>
        <v>1017.032</v>
      </c>
      <c r="AV90" s="3">
        <f t="shared" si="58"/>
        <v>7.0750079999999998E-3</v>
      </c>
      <c r="AW90" s="3">
        <f t="shared" si="59"/>
        <v>12.92850604511821</v>
      </c>
      <c r="AX90" s="3">
        <f t="shared" si="60"/>
        <v>0.33116469027058243</v>
      </c>
      <c r="AY90" s="3">
        <f t="shared" si="61"/>
        <v>0.32113248074399769</v>
      </c>
      <c r="AZ90" s="3">
        <f t="shared" si="62"/>
        <v>1.7780664091145631E-2</v>
      </c>
      <c r="BA90" s="83">
        <f t="shared" si="63"/>
        <v>0.37126423038360806</v>
      </c>
      <c r="BB90" s="2">
        <f t="shared" si="64"/>
        <v>6.3612905348015844E-3</v>
      </c>
      <c r="BC90" s="3">
        <f t="shared" si="65"/>
        <v>2.7863890410958905</v>
      </c>
      <c r="BD90" s="3">
        <f t="shared" si="66"/>
        <v>1.9383583561643836E-5</v>
      </c>
      <c r="BE90" s="3">
        <f t="shared" si="67"/>
        <v>3.542056450717318E-2</v>
      </c>
      <c r="BF90" s="3">
        <f t="shared" si="68"/>
        <v>9.0730052128926695E-4</v>
      </c>
      <c r="BG90" s="3">
        <f t="shared" si="69"/>
        <v>8.7981501573698002E-4</v>
      </c>
      <c r="BH90" s="3">
        <f t="shared" si="70"/>
        <v>4.8714148194919533E-5</v>
      </c>
      <c r="BI90" s="121">
        <f t="shared" si="71"/>
        <v>1.0171622750235838E-3</v>
      </c>
    </row>
    <row r="91" spans="1:61" x14ac:dyDescent="0.25">
      <c r="A91" s="2">
        <v>34033</v>
      </c>
      <c r="B91" s="3" t="s">
        <v>137</v>
      </c>
      <c r="C91" s="3" t="s">
        <v>126</v>
      </c>
      <c r="D91" s="3">
        <v>2280002203</v>
      </c>
      <c r="E91" s="3" t="s">
        <v>71</v>
      </c>
      <c r="F91" s="367" t="s">
        <v>72</v>
      </c>
      <c r="G91" s="367" t="s">
        <v>73</v>
      </c>
      <c r="H91" s="367" t="s">
        <v>74</v>
      </c>
      <c r="I91" s="367" t="s">
        <v>80</v>
      </c>
      <c r="J91" s="3" t="s">
        <v>76</v>
      </c>
      <c r="K91" s="3" t="s">
        <v>79</v>
      </c>
      <c r="L91" s="3" t="s">
        <v>127</v>
      </c>
      <c r="M91" s="83" t="s">
        <v>128</v>
      </c>
      <c r="N91" s="85">
        <v>19.718730000000001</v>
      </c>
      <c r="O91" s="50">
        <v>7865.4040000000005</v>
      </c>
      <c r="P91" s="50">
        <v>4.3608309999999997E-2</v>
      </c>
      <c r="Q91" s="50">
        <v>202.70099999999999</v>
      </c>
      <c r="R91" s="50">
        <v>2.462771</v>
      </c>
      <c r="S91" s="50">
        <v>2.265749</v>
      </c>
      <c r="T91" s="50">
        <v>4.798699</v>
      </c>
      <c r="U91" s="81">
        <v>9.3612260000000003</v>
      </c>
      <c r="V91" s="132">
        <v>1.1409473848846585</v>
      </c>
      <c r="W91" s="133">
        <v>1.1401815455514226</v>
      </c>
      <c r="X91" s="134">
        <v>1.1401815455514226</v>
      </c>
      <c r="Y91" s="130">
        <v>1.1259021125614417</v>
      </c>
      <c r="Z91" s="130">
        <v>1.1403232612400285</v>
      </c>
      <c r="AA91" s="130">
        <v>1.1388988893643905</v>
      </c>
      <c r="AB91" s="130">
        <v>1.1411661249999994</v>
      </c>
      <c r="AC91" s="311">
        <v>1.1411294961686735</v>
      </c>
      <c r="AD91" s="85">
        <f t="shared" si="48"/>
        <v>6.1638447744511403E-2</v>
      </c>
      <c r="AE91" s="50">
        <f t="shared" si="49"/>
        <v>24.569831477003675</v>
      </c>
      <c r="AF91" s="50">
        <f t="shared" si="50"/>
        <v>1.3622298710872755E-4</v>
      </c>
      <c r="AG91" s="50">
        <f t="shared" si="51"/>
        <v>0.62526434005018305</v>
      </c>
      <c r="AH91" s="50">
        <f t="shared" si="52"/>
        <v>7.6941234476914141E-3</v>
      </c>
      <c r="AI91" s="50">
        <f t="shared" si="53"/>
        <v>7.069750738845147E-3</v>
      </c>
      <c r="AJ91" s="50">
        <f t="shared" si="54"/>
        <v>1.5003048610606499E-2</v>
      </c>
      <c r="AK91" s="310">
        <f t="shared" si="55"/>
        <v>2.926677016137284E-2</v>
      </c>
      <c r="AL91" s="132">
        <f>'epa growth factor suumary'!$B$10</f>
        <v>1.1142282901423042</v>
      </c>
      <c r="AM91" s="133">
        <f>'epa growth factor suumary'!$B$11</f>
        <v>1.1142282561841881</v>
      </c>
      <c r="AN91" s="134">
        <f>AM91</f>
        <v>1.1142282561841881</v>
      </c>
      <c r="AO91" s="130">
        <f>'epa growth factor suumary'!$B$12</f>
        <v>0.97382781870213742</v>
      </c>
      <c r="AP91" s="130">
        <f>'epa growth factor suumary'!$B$13</f>
        <v>1.1142282902172564</v>
      </c>
      <c r="AQ91" s="130">
        <f>'epa growth factor suumary'!$B$14</f>
        <v>1.1142282966527544</v>
      </c>
      <c r="AR91" s="130">
        <f>'epa growth factor suumary'!$B$15</f>
        <v>1.1142282902500085</v>
      </c>
      <c r="AS91" s="131">
        <f>'epa growth factor suumary'!$B$16</f>
        <v>1.1142282901464029</v>
      </c>
      <c r="AT91" s="2">
        <f t="shared" si="56"/>
        <v>21.971166811677758</v>
      </c>
      <c r="AU91" s="3">
        <f t="shared" si="57"/>
        <v>8763.855383104139</v>
      </c>
      <c r="AV91" s="3">
        <f t="shared" si="58"/>
        <v>4.8589611206439488E-2</v>
      </c>
      <c r="AW91" s="3">
        <f t="shared" si="59"/>
        <v>197.39587267874194</v>
      </c>
      <c r="AX91" s="3">
        <f t="shared" si="60"/>
        <v>2.7440891205266431</v>
      </c>
      <c r="AY91" s="3">
        <f t="shared" si="61"/>
        <v>2.5245616489126816</v>
      </c>
      <c r="AZ91" s="3">
        <f t="shared" si="62"/>
        <v>5.3468461821944251</v>
      </c>
      <c r="BA91" s="83">
        <f t="shared" si="63"/>
        <v>10.43054283965405</v>
      </c>
      <c r="BB91" s="2">
        <f t="shared" si="64"/>
        <v>6.0194977566240433E-2</v>
      </c>
      <c r="BC91" s="3">
        <f t="shared" si="65"/>
        <v>24.010562693435997</v>
      </c>
      <c r="BD91" s="3">
        <f t="shared" si="66"/>
        <v>1.3312222248339586E-4</v>
      </c>
      <c r="BE91" s="3">
        <f t="shared" si="67"/>
        <v>0.54081061007874509</v>
      </c>
      <c r="BF91" s="3">
        <f t="shared" si="68"/>
        <v>7.5180523850045013E-3</v>
      </c>
      <c r="BG91" s="3">
        <f t="shared" si="69"/>
        <v>6.9166072572950186E-3</v>
      </c>
      <c r="BH91" s="3">
        <f t="shared" si="70"/>
        <v>1.4648893649847739E-2</v>
      </c>
      <c r="BI91" s="121">
        <f t="shared" si="71"/>
        <v>2.857682969768233E-2</v>
      </c>
    </row>
    <row r="92" spans="1:61" x14ac:dyDescent="0.25">
      <c r="A92" s="2">
        <v>34033</v>
      </c>
      <c r="B92" s="3" t="s">
        <v>137</v>
      </c>
      <c r="C92" s="3" t="s">
        <v>126</v>
      </c>
      <c r="D92" s="3">
        <v>2280002204</v>
      </c>
      <c r="E92" s="3" t="s">
        <v>71</v>
      </c>
      <c r="F92" s="367" t="s">
        <v>72</v>
      </c>
      <c r="G92" s="367" t="s">
        <v>73</v>
      </c>
      <c r="H92" s="367" t="s">
        <v>74</v>
      </c>
      <c r="I92" s="367" t="s">
        <v>80</v>
      </c>
      <c r="J92" s="3" t="s">
        <v>78</v>
      </c>
      <c r="K92" s="3" t="s">
        <v>79</v>
      </c>
      <c r="L92" s="3" t="s">
        <v>127</v>
      </c>
      <c r="M92" s="83" t="s">
        <v>128</v>
      </c>
      <c r="N92" s="85">
        <v>3.5782210000000001</v>
      </c>
      <c r="O92" s="50">
        <v>2553.7150000000001</v>
      </c>
      <c r="P92" s="50">
        <v>1.1896439999999999E-2</v>
      </c>
      <c r="Q92" s="50">
        <v>31.549900000000001</v>
      </c>
      <c r="R92" s="50">
        <v>0.67185010000000001</v>
      </c>
      <c r="S92" s="50">
        <v>0.61810140000000002</v>
      </c>
      <c r="T92" s="50">
        <v>1.557288</v>
      </c>
      <c r="U92" s="81">
        <v>1.380125</v>
      </c>
      <c r="V92" s="132">
        <v>1.1409473848846585</v>
      </c>
      <c r="W92" s="133">
        <v>1.1401815455514226</v>
      </c>
      <c r="X92" s="134">
        <v>1.1401815455514226</v>
      </c>
      <c r="Y92" s="130">
        <v>1.1259021125614417</v>
      </c>
      <c r="Z92" s="130">
        <v>1.1403232612400285</v>
      </c>
      <c r="AA92" s="130">
        <v>1.1388988893643905</v>
      </c>
      <c r="AB92" s="130">
        <v>1.1411661249999994</v>
      </c>
      <c r="AC92" s="311">
        <v>1.1411294961686735</v>
      </c>
      <c r="AD92" s="85">
        <f t="shared" si="48"/>
        <v>1.1185101075313337E-2</v>
      </c>
      <c r="AE92" s="50">
        <f t="shared" si="49"/>
        <v>7.9772567550626068</v>
      </c>
      <c r="AF92" s="50">
        <f t="shared" si="50"/>
        <v>3.7161921495232231E-5</v>
      </c>
      <c r="AG92" s="50">
        <f t="shared" si="51"/>
        <v>9.732081934548556E-2</v>
      </c>
      <c r="AH92" s="50">
        <f t="shared" si="52"/>
        <v>2.0989761564286008E-3</v>
      </c>
      <c r="AI92" s="50">
        <f t="shared" si="53"/>
        <v>1.9286438300673285E-3</v>
      </c>
      <c r="AJ92" s="50">
        <f t="shared" si="54"/>
        <v>4.8688337327917781E-3</v>
      </c>
      <c r="AK92" s="310">
        <f t="shared" si="55"/>
        <v>4.3147982079446319E-3</v>
      </c>
      <c r="AL92" s="132">
        <f>'epa growth factor suumary'!$B$10</f>
        <v>1.1142282901423042</v>
      </c>
      <c r="AM92" s="133">
        <f>'epa growth factor suumary'!$B$11</f>
        <v>1.1142282561841881</v>
      </c>
      <c r="AN92" s="134">
        <f>AM92</f>
        <v>1.1142282561841881</v>
      </c>
      <c r="AO92" s="130">
        <f>'epa growth factor suumary'!$B$12</f>
        <v>0.97382781870213742</v>
      </c>
      <c r="AP92" s="130">
        <f>'epa growth factor suumary'!$B$13</f>
        <v>1.1142282902172564</v>
      </c>
      <c r="AQ92" s="130">
        <f>'epa growth factor suumary'!$B$14</f>
        <v>1.1142282966527544</v>
      </c>
      <c r="AR92" s="130">
        <f>'epa growth factor suumary'!$B$15</f>
        <v>1.1142282902500085</v>
      </c>
      <c r="AS92" s="131">
        <f>'epa growth factor suumary'!$B$16</f>
        <v>1.1142282901464029</v>
      </c>
      <c r="AT92" s="2">
        <f t="shared" si="56"/>
        <v>3.9869550665812858</v>
      </c>
      <c r="AU92" s="3">
        <f t="shared" si="57"/>
        <v>2845.4214112414038</v>
      </c>
      <c r="AV92" s="3">
        <f t="shared" si="58"/>
        <v>1.3255349595999822E-2</v>
      </c>
      <c r="AW92" s="3">
        <f t="shared" si="59"/>
        <v>30.724170297270565</v>
      </c>
      <c r="AX92" s="3">
        <f t="shared" si="60"/>
        <v>0.74859438820529278</v>
      </c>
      <c r="AY92" s="3">
        <f t="shared" si="61"/>
        <v>0.68870607008068285</v>
      </c>
      <c r="AZ92" s="3">
        <f t="shared" si="62"/>
        <v>1.7351743456668551</v>
      </c>
      <c r="BA92" s="83">
        <f t="shared" si="63"/>
        <v>1.5377743189383044</v>
      </c>
      <c r="BB92" s="2">
        <f t="shared" si="64"/>
        <v>1.0923164565976126E-2</v>
      </c>
      <c r="BC92" s="3">
        <f t="shared" si="65"/>
        <v>7.7956750992915174</v>
      </c>
      <c r="BD92" s="3">
        <f t="shared" si="66"/>
        <v>3.6316026290410471E-5</v>
      </c>
      <c r="BE92" s="3">
        <f t="shared" si="67"/>
        <v>8.4175809033617988E-2</v>
      </c>
      <c r="BF92" s="3">
        <f t="shared" si="68"/>
        <v>2.0509435293295693E-3</v>
      </c>
      <c r="BG92" s="3">
        <f t="shared" si="69"/>
        <v>1.8868659454265285E-3</v>
      </c>
      <c r="BH92" s="3">
        <f t="shared" si="70"/>
        <v>4.7539023168954933E-3</v>
      </c>
      <c r="BI92" s="121">
        <f t="shared" si="71"/>
        <v>4.2130803258583682E-3</v>
      </c>
    </row>
    <row r="93" spans="1:61" x14ac:dyDescent="0.25">
      <c r="A93" s="2">
        <v>34035</v>
      </c>
      <c r="B93" s="3" t="s">
        <v>42</v>
      </c>
      <c r="C93" s="3" t="s">
        <v>126</v>
      </c>
      <c r="D93" s="3">
        <v>2280002201</v>
      </c>
      <c r="E93" s="3" t="s">
        <v>71</v>
      </c>
      <c r="F93" s="367" t="s">
        <v>72</v>
      </c>
      <c r="G93" s="367" t="s">
        <v>73</v>
      </c>
      <c r="H93" s="367" t="s">
        <v>74</v>
      </c>
      <c r="I93" s="367" t="s">
        <v>80</v>
      </c>
      <c r="J93" s="3" t="s">
        <v>76</v>
      </c>
      <c r="K93" s="3" t="s">
        <v>77</v>
      </c>
      <c r="L93" s="3" t="s">
        <v>127</v>
      </c>
      <c r="M93" s="83" t="s">
        <v>128</v>
      </c>
      <c r="N93" s="85">
        <v>1.1213999999999999E-4</v>
      </c>
      <c r="O93" s="50">
        <v>6.125017E-2</v>
      </c>
      <c r="P93" s="50">
        <v>4.4075059999999998E-7</v>
      </c>
      <c r="Q93" s="50">
        <v>8.2733999999999998E-4</v>
      </c>
      <c r="R93" s="50">
        <v>2.3600000000000001E-5</v>
      </c>
      <c r="S93" s="50">
        <v>2.2900000000000001E-5</v>
      </c>
      <c r="T93" s="50">
        <v>5.6000000000000004E-7</v>
      </c>
      <c r="U93" s="81">
        <v>4.7700000000000001E-5</v>
      </c>
      <c r="V93" s="129">
        <v>1.0272437289999996</v>
      </c>
      <c r="W93" s="130">
        <v>1.0272437289999996</v>
      </c>
      <c r="X93" s="130">
        <v>1.0272437289999996</v>
      </c>
      <c r="Y93" s="130">
        <v>1.0272437289999996</v>
      </c>
      <c r="Z93" s="130">
        <v>1.0272437289999996</v>
      </c>
      <c r="AA93" s="130">
        <v>1.0272437289999996</v>
      </c>
      <c r="AB93" s="130">
        <v>1.0272437289999996</v>
      </c>
      <c r="AC93" s="311">
        <v>1.0272437289999996</v>
      </c>
      <c r="AD93" s="85">
        <f t="shared" si="48"/>
        <v>3.1560304594536974E-7</v>
      </c>
      <c r="AE93" s="50">
        <f t="shared" si="49"/>
        <v>1.7238041926762715E-4</v>
      </c>
      <c r="AF93" s="50">
        <f t="shared" si="50"/>
        <v>1.2404336709670883E-9</v>
      </c>
      <c r="AG93" s="50">
        <f t="shared" si="51"/>
        <v>2.3284378815092045E-6</v>
      </c>
      <c r="AH93" s="50">
        <f t="shared" si="52"/>
        <v>6.6419046587397234E-8</v>
      </c>
      <c r="AI93" s="50">
        <f t="shared" si="53"/>
        <v>6.4448990120821905E-8</v>
      </c>
      <c r="AJ93" s="50">
        <f t="shared" si="54"/>
        <v>1.5760451732602736E-9</v>
      </c>
      <c r="AK93" s="310">
        <f t="shared" si="55"/>
        <v>1.3424527636520542E-7</v>
      </c>
      <c r="AL93" s="129">
        <f>'epa growth factor suumary'!$B$3</f>
        <v>0.99441820528920177</v>
      </c>
      <c r="AM93" s="130">
        <v>1</v>
      </c>
      <c r="AN93" s="130">
        <f>'epa growth factor suumary'!$B$4</f>
        <v>1</v>
      </c>
      <c r="AO93" s="130">
        <f>'epa growth factor suumary'!$B$5</f>
        <v>0.86894289552850745</v>
      </c>
      <c r="AP93" s="130">
        <f>'epa growth factor suumary'!$B$6</f>
        <v>0.8736042875292418</v>
      </c>
      <c r="AQ93" s="130">
        <f>'epa growth factor suumary'!$B$7</f>
        <v>0.87360428761116571</v>
      </c>
      <c r="AR93" s="130">
        <f>'epa growth factor suumary'!$B$8</f>
        <v>0.69135024412716917</v>
      </c>
      <c r="AS93" s="131">
        <f>'epa growth factor suumary'!$B$9</f>
        <v>0.85863874349508207</v>
      </c>
      <c r="AT93" s="2">
        <f t="shared" si="56"/>
        <v>1.1151405754113108E-4</v>
      </c>
      <c r="AU93" s="3">
        <f t="shared" si="57"/>
        <v>6.125017E-2</v>
      </c>
      <c r="AV93" s="3">
        <f t="shared" si="58"/>
        <v>4.4075059999999998E-7</v>
      </c>
      <c r="AW93" s="3">
        <f t="shared" si="59"/>
        <v>7.1891121518655534E-4</v>
      </c>
      <c r="AX93" s="3">
        <f t="shared" si="60"/>
        <v>2.0617061185690106E-5</v>
      </c>
      <c r="AY93" s="3">
        <f t="shared" si="61"/>
        <v>2.0005538186295695E-5</v>
      </c>
      <c r="AZ93" s="3">
        <f t="shared" si="62"/>
        <v>3.8715613671121475E-7</v>
      </c>
      <c r="BA93" s="83">
        <f t="shared" si="63"/>
        <v>4.0957068064715418E-5</v>
      </c>
      <c r="BB93" s="2">
        <f t="shared" si="64"/>
        <v>3.0551796586611255E-7</v>
      </c>
      <c r="BC93" s="3">
        <f t="shared" si="65"/>
        <v>1.6780868493150686E-4</v>
      </c>
      <c r="BD93" s="3">
        <f t="shared" si="66"/>
        <v>1.2075358904109589E-9</v>
      </c>
      <c r="BE93" s="3">
        <f t="shared" si="67"/>
        <v>1.969619767634398E-6</v>
      </c>
      <c r="BF93" s="3">
        <f t="shared" si="68"/>
        <v>5.6485099138877002E-8</v>
      </c>
      <c r="BG93" s="3">
        <f t="shared" si="69"/>
        <v>5.4809693661084099E-8</v>
      </c>
      <c r="BH93" s="3">
        <f t="shared" si="70"/>
        <v>1.0607017444142869E-9</v>
      </c>
      <c r="BI93" s="121">
        <f t="shared" si="71"/>
        <v>1.1221114538278197E-7</v>
      </c>
    </row>
    <row r="94" spans="1:61" x14ac:dyDescent="0.25">
      <c r="A94" s="2">
        <v>34035</v>
      </c>
      <c r="B94" s="3" t="s">
        <v>42</v>
      </c>
      <c r="C94" s="3" t="s">
        <v>126</v>
      </c>
      <c r="D94" s="3">
        <v>2280002202</v>
      </c>
      <c r="E94" s="3" t="s">
        <v>71</v>
      </c>
      <c r="F94" s="367" t="s">
        <v>72</v>
      </c>
      <c r="G94" s="367" t="s">
        <v>73</v>
      </c>
      <c r="H94" s="367" t="s">
        <v>74</v>
      </c>
      <c r="I94" s="367" t="s">
        <v>80</v>
      </c>
      <c r="J94" s="3" t="s">
        <v>78</v>
      </c>
      <c r="K94" s="3" t="s">
        <v>77</v>
      </c>
      <c r="L94" s="3" t="s">
        <v>127</v>
      </c>
      <c r="M94" s="83" t="s">
        <v>128</v>
      </c>
      <c r="N94" s="85">
        <v>3.6699999999999998E-5</v>
      </c>
      <c r="O94" s="50">
        <v>1.7344160000000001E-2</v>
      </c>
      <c r="P94" s="50">
        <v>1.100914E-7</v>
      </c>
      <c r="Q94" s="50">
        <v>2.3284E-4</v>
      </c>
      <c r="R94" s="50">
        <v>5.8900000000000004E-6</v>
      </c>
      <c r="S94" s="50">
        <v>5.7200000000000003E-6</v>
      </c>
      <c r="T94" s="50">
        <v>1.6E-7</v>
      </c>
      <c r="U94" s="81">
        <v>7.5599999999999996E-6</v>
      </c>
      <c r="V94" s="129">
        <v>1.0272437289999996</v>
      </c>
      <c r="W94" s="130">
        <v>1.0272437289999996</v>
      </c>
      <c r="X94" s="130">
        <v>1.0272437289999996</v>
      </c>
      <c r="Y94" s="130">
        <v>1.0272437289999996</v>
      </c>
      <c r="Z94" s="130">
        <v>1.0272437289999996</v>
      </c>
      <c r="AA94" s="130">
        <v>1.0272437289999996</v>
      </c>
      <c r="AB94" s="130">
        <v>1.0272437289999996</v>
      </c>
      <c r="AC94" s="311">
        <v>1.0272437289999996</v>
      </c>
      <c r="AD94" s="85">
        <f t="shared" si="48"/>
        <v>1.0328724617616433E-7</v>
      </c>
      <c r="AE94" s="50">
        <f t="shared" si="49"/>
        <v>4.8812820807596255E-5</v>
      </c>
      <c r="AF94" s="50">
        <f t="shared" si="50"/>
        <v>3.0983753497761796E-10</v>
      </c>
      <c r="AG94" s="50">
        <f t="shared" si="51"/>
        <v>6.5529706811057513E-7</v>
      </c>
      <c r="AH94" s="50">
        <f t="shared" si="52"/>
        <v>1.6576617983041091E-8</v>
      </c>
      <c r="AI94" s="50">
        <f t="shared" si="53"/>
        <v>1.6098175698301366E-8</v>
      </c>
      <c r="AJ94" s="50">
        <f t="shared" si="54"/>
        <v>4.5029862093150669E-10</v>
      </c>
      <c r="AK94" s="310">
        <f t="shared" si="55"/>
        <v>2.1276609839013686E-8</v>
      </c>
      <c r="AL94" s="129">
        <f>'epa growth factor suumary'!$B$3</f>
        <v>0.99441820528920177</v>
      </c>
      <c r="AM94" s="130">
        <v>1</v>
      </c>
      <c r="AN94" s="130">
        <f>'epa growth factor suumary'!$B$4</f>
        <v>1</v>
      </c>
      <c r="AO94" s="130">
        <f>'epa growth factor suumary'!$B$5</f>
        <v>0.86894289552850745</v>
      </c>
      <c r="AP94" s="130">
        <f>'epa growth factor suumary'!$B$6</f>
        <v>0.8736042875292418</v>
      </c>
      <c r="AQ94" s="130">
        <f>'epa growth factor suumary'!$B$7</f>
        <v>0.87360428761116571</v>
      </c>
      <c r="AR94" s="130">
        <f>'epa growth factor suumary'!$B$8</f>
        <v>0.69135024412716917</v>
      </c>
      <c r="AS94" s="131">
        <f>'epa growth factor suumary'!$B$9</f>
        <v>0.85863874349508207</v>
      </c>
      <c r="AT94" s="2">
        <f t="shared" si="56"/>
        <v>3.6495148134113702E-5</v>
      </c>
      <c r="AU94" s="3">
        <f t="shared" si="57"/>
        <v>1.7344160000000001E-2</v>
      </c>
      <c r="AV94" s="3">
        <f t="shared" si="58"/>
        <v>1.100914E-7</v>
      </c>
      <c r="AW94" s="3">
        <f t="shared" si="59"/>
        <v>2.0232466379485769E-4</v>
      </c>
      <c r="AX94" s="3">
        <f t="shared" si="60"/>
        <v>5.1455292535472344E-6</v>
      </c>
      <c r="AY94" s="3">
        <f t="shared" si="61"/>
        <v>4.9970165251358678E-6</v>
      </c>
      <c r="AZ94" s="3">
        <f t="shared" si="62"/>
        <v>1.1061603906034707E-7</v>
      </c>
      <c r="BA94" s="83">
        <f t="shared" si="63"/>
        <v>6.4913089008228202E-6</v>
      </c>
      <c r="BB94" s="2">
        <f t="shared" si="64"/>
        <v>9.9986707216749871E-8</v>
      </c>
      <c r="BC94" s="3">
        <f t="shared" si="65"/>
        <v>4.7518246575342468E-5</v>
      </c>
      <c r="BD94" s="3">
        <f t="shared" si="66"/>
        <v>3.0162027397260272E-10</v>
      </c>
      <c r="BE94" s="3">
        <f t="shared" si="67"/>
        <v>5.5431414738317177E-7</v>
      </c>
      <c r="BF94" s="3">
        <f t="shared" si="68"/>
        <v>1.4097340420677354E-8</v>
      </c>
      <c r="BG94" s="3">
        <f t="shared" si="69"/>
        <v>1.3690456233248954E-8</v>
      </c>
      <c r="BH94" s="3">
        <f t="shared" si="70"/>
        <v>3.0305764126122484E-10</v>
      </c>
      <c r="BI94" s="121">
        <f t="shared" si="71"/>
        <v>1.778440794745978E-8</v>
      </c>
    </row>
    <row r="95" spans="1:61" x14ac:dyDescent="0.25">
      <c r="A95" s="2">
        <v>34037</v>
      </c>
      <c r="B95" s="3" t="s">
        <v>43</v>
      </c>
      <c r="C95" s="3" t="s">
        <v>126</v>
      </c>
      <c r="D95" s="3">
        <v>2280002201</v>
      </c>
      <c r="E95" s="3" t="s">
        <v>71</v>
      </c>
      <c r="F95" s="367" t="s">
        <v>72</v>
      </c>
      <c r="G95" s="367" t="s">
        <v>73</v>
      </c>
      <c r="H95" s="367" t="s">
        <v>74</v>
      </c>
      <c r="I95" s="367" t="s">
        <v>80</v>
      </c>
      <c r="J95" s="3" t="s">
        <v>76</v>
      </c>
      <c r="K95" s="3" t="s">
        <v>77</v>
      </c>
      <c r="L95" s="3" t="s">
        <v>127</v>
      </c>
      <c r="M95" s="83" t="s">
        <v>128</v>
      </c>
      <c r="N95" s="85">
        <v>4.5297489999999999E-6</v>
      </c>
      <c r="O95" s="50">
        <v>1.908575E-3</v>
      </c>
      <c r="P95" s="50">
        <v>5.8788379999999999E-8</v>
      </c>
      <c r="Q95" s="50">
        <v>8.4329450000000003E-5</v>
      </c>
      <c r="R95" s="50">
        <v>3.1489250000000001E-6</v>
      </c>
      <c r="S95" s="50">
        <v>3.0544579999999998E-6</v>
      </c>
      <c r="T95" s="50">
        <v>1.7545670000000001E-8</v>
      </c>
      <c r="U95" s="81">
        <v>9.6985750000000006E-6</v>
      </c>
      <c r="V95" s="129">
        <v>1.0272437289999996</v>
      </c>
      <c r="W95" s="130">
        <v>1.0272437289999996</v>
      </c>
      <c r="X95" s="130">
        <v>1.0272437289999996</v>
      </c>
      <c r="Y95" s="130">
        <v>1.0272437289999996</v>
      </c>
      <c r="Z95" s="130">
        <v>1.0272437289999996</v>
      </c>
      <c r="AA95" s="130">
        <v>1.0272437289999996</v>
      </c>
      <c r="AB95" s="130">
        <v>1.0272437289999996</v>
      </c>
      <c r="AC95" s="311">
        <v>1.0272437289999996</v>
      </c>
      <c r="AD95" s="85">
        <f t="shared" si="48"/>
        <v>1.2748373299161696E-8</v>
      </c>
      <c r="AE95" s="50">
        <f t="shared" si="49"/>
        <v>5.3714293152771903E-6</v>
      </c>
      <c r="AF95" s="50">
        <f t="shared" si="50"/>
        <v>1.6545204025498354E-10</v>
      </c>
      <c r="AG95" s="50">
        <f t="shared" si="51"/>
        <v>2.3733396899320279E-7</v>
      </c>
      <c r="AH95" s="50">
        <f t="shared" si="52"/>
        <v>8.8622286557296546E-9</v>
      </c>
      <c r="AI95" s="50">
        <f t="shared" si="53"/>
        <v>8.5963639068325498E-9</v>
      </c>
      <c r="AJ95" s="50">
        <f t="shared" si="54"/>
        <v>4.9379943776995682E-11</v>
      </c>
      <c r="AK95" s="310">
        <f t="shared" si="55"/>
        <v>2.7295343421879924E-8</v>
      </c>
      <c r="AL95" s="129">
        <f>'epa growth factor suumary'!$B$3</f>
        <v>0.99441820528920177</v>
      </c>
      <c r="AM95" s="130">
        <v>1</v>
      </c>
      <c r="AN95" s="130">
        <f>'epa growth factor suumary'!$B$4</f>
        <v>1</v>
      </c>
      <c r="AO95" s="130">
        <f>'epa growth factor suumary'!$B$5</f>
        <v>0.86894289552850745</v>
      </c>
      <c r="AP95" s="130">
        <f>'epa growth factor suumary'!$B$6</f>
        <v>0.8736042875292418</v>
      </c>
      <c r="AQ95" s="130">
        <f>'epa growth factor suumary'!$B$7</f>
        <v>0.87360428761116571</v>
      </c>
      <c r="AR95" s="130">
        <f>'epa growth factor suumary'!$B$8</f>
        <v>0.69135024412716917</v>
      </c>
      <c r="AS95" s="131">
        <f>'epa growth factor suumary'!$B$9</f>
        <v>0.85863874349508207</v>
      </c>
      <c r="AT95" s="2">
        <f t="shared" si="56"/>
        <v>4.5044648709905564E-6</v>
      </c>
      <c r="AU95" s="3">
        <f t="shared" si="57"/>
        <v>1.908575E-3</v>
      </c>
      <c r="AV95" s="3">
        <f t="shared" si="58"/>
        <v>5.8788379999999999E-8</v>
      </c>
      <c r="AW95" s="3">
        <f t="shared" si="59"/>
        <v>7.3277476461326498E-5</v>
      </c>
      <c r="AX95" s="3">
        <f t="shared" si="60"/>
        <v>2.7509143811080176E-6</v>
      </c>
      <c r="AY95" s="3">
        <f t="shared" si="61"/>
        <v>2.6683876051282259E-6</v>
      </c>
      <c r="AZ95" s="3">
        <f t="shared" si="62"/>
        <v>1.2130203237874749E-8</v>
      </c>
      <c r="BA95" s="83">
        <f t="shared" si="63"/>
        <v>8.3275722516928161E-6</v>
      </c>
      <c r="BB95" s="2">
        <f t="shared" si="64"/>
        <v>1.2340999646549469E-8</v>
      </c>
      <c r="BC95" s="3">
        <f t="shared" si="65"/>
        <v>5.2289726027397263E-6</v>
      </c>
      <c r="BD95" s="3">
        <f t="shared" si="66"/>
        <v>1.6106405479452053E-10</v>
      </c>
      <c r="BE95" s="3">
        <f t="shared" si="67"/>
        <v>2.0076020948308629E-7</v>
      </c>
      <c r="BF95" s="3">
        <f t="shared" si="68"/>
        <v>7.5367517290630621E-9</v>
      </c>
      <c r="BG95" s="3">
        <f t="shared" si="69"/>
        <v>7.3106509729540433E-9</v>
      </c>
      <c r="BH95" s="3">
        <f t="shared" si="70"/>
        <v>3.3233433528423974E-11</v>
      </c>
      <c r="BI95" s="121">
        <f t="shared" si="71"/>
        <v>2.2815266442994018E-8</v>
      </c>
    </row>
    <row r="96" spans="1:61" x14ac:dyDescent="0.25">
      <c r="A96" s="2">
        <v>34037</v>
      </c>
      <c r="B96" s="3" t="s">
        <v>43</v>
      </c>
      <c r="C96" s="3" t="s">
        <v>126</v>
      </c>
      <c r="D96" s="3">
        <v>2280002202</v>
      </c>
      <c r="E96" s="3" t="s">
        <v>71</v>
      </c>
      <c r="F96" s="367" t="s">
        <v>72</v>
      </c>
      <c r="G96" s="367" t="s">
        <v>73</v>
      </c>
      <c r="H96" s="367" t="s">
        <v>74</v>
      </c>
      <c r="I96" s="367" t="s">
        <v>80</v>
      </c>
      <c r="J96" s="3" t="s">
        <v>78</v>
      </c>
      <c r="K96" s="3" t="s">
        <v>77</v>
      </c>
      <c r="L96" s="3" t="s">
        <v>127</v>
      </c>
      <c r="M96" s="83" t="s">
        <v>128</v>
      </c>
      <c r="N96" s="85">
        <v>7.221037E-5</v>
      </c>
      <c r="O96" s="50">
        <v>3.0425290000000001E-2</v>
      </c>
      <c r="P96" s="50">
        <v>2.1643580000000001E-7</v>
      </c>
      <c r="Q96" s="50">
        <v>4.6038580000000001E-4</v>
      </c>
      <c r="R96" s="50">
        <v>1.159311E-5</v>
      </c>
      <c r="S96" s="50">
        <v>1.124532E-5</v>
      </c>
      <c r="T96" s="50">
        <v>2.7970190000000001E-7</v>
      </c>
      <c r="U96" s="81">
        <v>1.3237029999999999E-5</v>
      </c>
      <c r="V96" s="129">
        <v>1.0272437289999996</v>
      </c>
      <c r="W96" s="130">
        <v>1.0272437289999996</v>
      </c>
      <c r="X96" s="130">
        <v>1.0272437289999996</v>
      </c>
      <c r="Y96" s="130">
        <v>1.0272437289999996</v>
      </c>
      <c r="Z96" s="130">
        <v>1.0272437289999996</v>
      </c>
      <c r="AA96" s="130">
        <v>1.0272437289999996</v>
      </c>
      <c r="AB96" s="130">
        <v>1.0272437289999996</v>
      </c>
      <c r="AC96" s="311">
        <v>1.0272437289999996</v>
      </c>
      <c r="AD96" s="85">
        <f t="shared" si="48"/>
        <v>2.0322643767471153E-7</v>
      </c>
      <c r="AE96" s="50">
        <f t="shared" si="49"/>
        <v>8.5627913302757259E-5</v>
      </c>
      <c r="AF96" s="50">
        <f t="shared" si="50"/>
        <v>6.0912963912629626E-10</v>
      </c>
      <c r="AG96" s="50">
        <f t="shared" si="51"/>
        <v>1.2956943177278029E-6</v>
      </c>
      <c r="AH96" s="50">
        <f t="shared" si="52"/>
        <v>3.2627259033170371E-8</v>
      </c>
      <c r="AI96" s="50">
        <f t="shared" si="53"/>
        <v>3.1648450549584316E-8</v>
      </c>
      <c r="AJ96" s="50">
        <f t="shared" si="54"/>
        <v>7.871836240120137E-10</v>
      </c>
      <c r="AK96" s="310">
        <f t="shared" si="55"/>
        <v>3.7253852213931137E-8</v>
      </c>
      <c r="AL96" s="129">
        <f>'epa growth factor suumary'!$B$3</f>
        <v>0.99441820528920177</v>
      </c>
      <c r="AM96" s="130">
        <v>1</v>
      </c>
      <c r="AN96" s="130">
        <f>'epa growth factor suumary'!$B$4</f>
        <v>1</v>
      </c>
      <c r="AO96" s="130">
        <f>'epa growth factor suumary'!$B$5</f>
        <v>0.86894289552850745</v>
      </c>
      <c r="AP96" s="130">
        <f>'epa growth factor suumary'!$B$6</f>
        <v>0.8736042875292418</v>
      </c>
      <c r="AQ96" s="130">
        <f>'epa growth factor suumary'!$B$7</f>
        <v>0.87360428761116571</v>
      </c>
      <c r="AR96" s="130">
        <f>'epa growth factor suumary'!$B$8</f>
        <v>0.69135024412716917</v>
      </c>
      <c r="AS96" s="131">
        <f>'epa growth factor suumary'!$B$9</f>
        <v>0.85863874349508207</v>
      </c>
      <c r="AT96" s="2">
        <f t="shared" si="56"/>
        <v>7.1807306538669216E-5</v>
      </c>
      <c r="AU96" s="3">
        <f t="shared" si="57"/>
        <v>3.0425290000000001E-2</v>
      </c>
      <c r="AV96" s="3">
        <f t="shared" si="58"/>
        <v>2.1643580000000001E-7</v>
      </c>
      <c r="AW96" s="3">
        <f t="shared" si="59"/>
        <v>4.0004897011220835E-4</v>
      </c>
      <c r="AX96" s="3">
        <f t="shared" si="60"/>
        <v>1.0127790601798128E-5</v>
      </c>
      <c r="AY96" s="3">
        <f t="shared" si="61"/>
        <v>9.8239597675595937E-6</v>
      </c>
      <c r="AZ96" s="3">
        <f t="shared" si="62"/>
        <v>1.9337197684783306E-7</v>
      </c>
      <c r="BA96" s="83">
        <f t="shared" si="63"/>
        <v>1.1365826806806705E-5</v>
      </c>
      <c r="BB96" s="2">
        <f t="shared" si="64"/>
        <v>1.9673234668128552E-7</v>
      </c>
      <c r="BC96" s="3">
        <f t="shared" si="65"/>
        <v>8.3356958904109592E-5</v>
      </c>
      <c r="BD96" s="3">
        <f t="shared" si="66"/>
        <v>5.9297479452054795E-10</v>
      </c>
      <c r="BE96" s="3">
        <f t="shared" si="67"/>
        <v>1.0960245756498859E-6</v>
      </c>
      <c r="BF96" s="3">
        <f t="shared" si="68"/>
        <v>2.7747371511775691E-8</v>
      </c>
      <c r="BG96" s="3">
        <f t="shared" si="69"/>
        <v>2.6914958267286557E-8</v>
      </c>
      <c r="BH96" s="3">
        <f t="shared" si="70"/>
        <v>5.2978623793926871E-10</v>
      </c>
      <c r="BI96" s="121">
        <f t="shared" si="71"/>
        <v>3.113925152549782E-8</v>
      </c>
    </row>
    <row r="97" spans="1:61" x14ac:dyDescent="0.25">
      <c r="A97" s="2">
        <v>34039</v>
      </c>
      <c r="B97" s="3" t="s">
        <v>44</v>
      </c>
      <c r="C97" s="3" t="s">
        <v>126</v>
      </c>
      <c r="D97" s="3">
        <v>2280002201</v>
      </c>
      <c r="E97" s="3" t="s">
        <v>71</v>
      </c>
      <c r="F97" s="367" t="s">
        <v>72</v>
      </c>
      <c r="G97" s="367" t="s">
        <v>73</v>
      </c>
      <c r="H97" s="367" t="s">
        <v>74</v>
      </c>
      <c r="I97" s="367" t="s">
        <v>80</v>
      </c>
      <c r="J97" s="3" t="s">
        <v>76</v>
      </c>
      <c r="K97" s="3" t="s">
        <v>77</v>
      </c>
      <c r="L97" s="3" t="s">
        <v>127</v>
      </c>
      <c r="M97" s="83" t="s">
        <v>128</v>
      </c>
      <c r="N97" s="85">
        <v>9.3714949999999995</v>
      </c>
      <c r="O97" s="50">
        <v>4467.8639999999996</v>
      </c>
      <c r="P97" s="50">
        <v>3.5538970000000003E-2</v>
      </c>
      <c r="Q97" s="50">
        <v>69.186049999999994</v>
      </c>
      <c r="R97" s="50">
        <v>1.9036</v>
      </c>
      <c r="S97" s="50">
        <v>1.846492</v>
      </c>
      <c r="T97" s="50">
        <v>4.1073110000000003E-2</v>
      </c>
      <c r="U97" s="81">
        <v>3.5386540000000002</v>
      </c>
      <c r="V97" s="129">
        <v>1.0272437289999996</v>
      </c>
      <c r="W97" s="130">
        <v>1.0272437289999996</v>
      </c>
      <c r="X97" s="130">
        <v>1.0272437289999996</v>
      </c>
      <c r="Y97" s="130">
        <v>1.0272437289999996</v>
      </c>
      <c r="Z97" s="130">
        <v>1.0272437289999996</v>
      </c>
      <c r="AA97" s="130">
        <v>1.0272437289999996</v>
      </c>
      <c r="AB97" s="130">
        <v>1.0272437289999996</v>
      </c>
      <c r="AC97" s="311">
        <v>1.0272437289999996</v>
      </c>
      <c r="AD97" s="85">
        <f t="shared" si="48"/>
        <v>2.6374820466040685E-2</v>
      </c>
      <c r="AE97" s="50">
        <f t="shared" si="49"/>
        <v>12.57420623568453</v>
      </c>
      <c r="AF97" s="50">
        <f t="shared" si="50"/>
        <v>1.0001968237703867E-4</v>
      </c>
      <c r="AG97" s="50">
        <f t="shared" si="51"/>
        <v>0.19471489314186416</v>
      </c>
      <c r="AH97" s="50">
        <f t="shared" si="52"/>
        <v>5.3574278425326007E-3</v>
      </c>
      <c r="AI97" s="50">
        <f t="shared" si="53"/>
        <v>5.1967050072566226E-3</v>
      </c>
      <c r="AJ97" s="50">
        <f t="shared" si="54"/>
        <v>1.1559477993980048E-4</v>
      </c>
      <c r="AK97" s="310">
        <f t="shared" si="55"/>
        <v>9.9590688509609993E-3</v>
      </c>
      <c r="AL97" s="129">
        <f>'epa growth factor suumary'!$B$3</f>
        <v>0.99441820528920177</v>
      </c>
      <c r="AM97" s="130">
        <v>1</v>
      </c>
      <c r="AN97" s="130">
        <f>'epa growth factor suumary'!$B$4</f>
        <v>1</v>
      </c>
      <c r="AO97" s="130">
        <f>'epa growth factor suumary'!$B$5</f>
        <v>0.86894289552850745</v>
      </c>
      <c r="AP97" s="130">
        <f>'epa growth factor suumary'!$B$6</f>
        <v>0.8736042875292418</v>
      </c>
      <c r="AQ97" s="130">
        <f>'epa growth factor suumary'!$B$7</f>
        <v>0.87360428761116571</v>
      </c>
      <c r="AR97" s="130">
        <f>'epa growth factor suumary'!$B$8</f>
        <v>0.69135024412716917</v>
      </c>
      <c r="AS97" s="131">
        <f>'epa growth factor suumary'!$B$9</f>
        <v>0.85863874349508207</v>
      </c>
      <c r="AT97" s="2">
        <f t="shared" si="56"/>
        <v>9.3191852387767273</v>
      </c>
      <c r="AU97" s="3">
        <f t="shared" si="57"/>
        <v>4467.8639999999996</v>
      </c>
      <c r="AV97" s="3">
        <f t="shared" si="58"/>
        <v>3.5538970000000003E-2</v>
      </c>
      <c r="AW97" s="3">
        <f t="shared" si="59"/>
        <v>60.118726617180087</v>
      </c>
      <c r="AX97" s="3">
        <f t="shared" si="60"/>
        <v>1.6629931217406646</v>
      </c>
      <c r="AY97" s="3">
        <f t="shared" si="61"/>
        <v>1.6131033282397167</v>
      </c>
      <c r="AZ97" s="3">
        <f t="shared" si="62"/>
        <v>2.8395904625562074E-2</v>
      </c>
      <c r="BA97" s="83">
        <f t="shared" si="63"/>
        <v>3.0384254242238464</v>
      </c>
      <c r="BB97" s="2">
        <f t="shared" si="64"/>
        <v>2.5532014352812951E-2</v>
      </c>
      <c r="BC97" s="3">
        <f t="shared" si="65"/>
        <v>12.240723287671232</v>
      </c>
      <c r="BD97" s="3">
        <f t="shared" si="66"/>
        <v>9.7367041095890422E-5</v>
      </c>
      <c r="BE97" s="3">
        <f t="shared" si="67"/>
        <v>0.16470884004706873</v>
      </c>
      <c r="BF97" s="3">
        <f t="shared" si="68"/>
        <v>4.5561455390155199E-3</v>
      </c>
      <c r="BG97" s="3">
        <f t="shared" si="69"/>
        <v>4.4194611732594974E-3</v>
      </c>
      <c r="BH97" s="3">
        <f t="shared" si="70"/>
        <v>7.7796998974142664E-5</v>
      </c>
      <c r="BI97" s="121">
        <f t="shared" si="71"/>
        <v>8.3244532170516344E-3</v>
      </c>
    </row>
    <row r="98" spans="1:61" x14ac:dyDescent="0.25">
      <c r="A98" s="2">
        <v>34039</v>
      </c>
      <c r="B98" s="3" t="s">
        <v>44</v>
      </c>
      <c r="C98" s="3" t="s">
        <v>126</v>
      </c>
      <c r="D98" s="3">
        <v>2280002202</v>
      </c>
      <c r="E98" s="3" t="s">
        <v>71</v>
      </c>
      <c r="F98" s="367" t="s">
        <v>72</v>
      </c>
      <c r="G98" s="367" t="s">
        <v>73</v>
      </c>
      <c r="H98" s="367" t="s">
        <v>74</v>
      </c>
      <c r="I98" s="367" t="s">
        <v>80</v>
      </c>
      <c r="J98" s="3" t="s">
        <v>78</v>
      </c>
      <c r="K98" s="3" t="s">
        <v>77</v>
      </c>
      <c r="L98" s="3" t="s">
        <v>127</v>
      </c>
      <c r="M98" s="83" t="s">
        <v>128</v>
      </c>
      <c r="N98" s="85">
        <v>26.866849999999999</v>
      </c>
      <c r="O98" s="50">
        <v>16745.900000000001</v>
      </c>
      <c r="P98" s="50">
        <v>9.8365359999999999E-2</v>
      </c>
      <c r="Q98" s="50">
        <v>175.124</v>
      </c>
      <c r="R98" s="50">
        <v>5.2933409999999999</v>
      </c>
      <c r="S98" s="50">
        <v>5.1107519999999997</v>
      </c>
      <c r="T98" s="50">
        <v>3.6104609999999999</v>
      </c>
      <c r="U98" s="81">
        <v>5.4011449999999996</v>
      </c>
      <c r="V98" s="129">
        <v>1.0272437289999996</v>
      </c>
      <c r="W98" s="130">
        <v>1.0272437289999996</v>
      </c>
      <c r="X98" s="130">
        <v>1.0272437289999996</v>
      </c>
      <c r="Y98" s="130">
        <v>1.0272437289999996</v>
      </c>
      <c r="Z98" s="130">
        <v>1.0272437289999996</v>
      </c>
      <c r="AA98" s="130">
        <v>1.0272437289999996</v>
      </c>
      <c r="AB98" s="130">
        <v>1.0272437289999996</v>
      </c>
      <c r="AC98" s="311">
        <v>1.0272437289999996</v>
      </c>
      <c r="AD98" s="85">
        <f t="shared" si="48"/>
        <v>7.5613159398585317E-2</v>
      </c>
      <c r="AE98" s="50">
        <f t="shared" si="49"/>
        <v>47.129097976605735</v>
      </c>
      <c r="AF98" s="50">
        <f t="shared" si="50"/>
        <v>2.7683616222144491E-4</v>
      </c>
      <c r="AG98" s="50">
        <f t="shared" si="51"/>
        <v>0.49286309807505729</v>
      </c>
      <c r="AH98" s="50">
        <f t="shared" si="52"/>
        <v>1.4897400952626264E-2</v>
      </c>
      <c r="AI98" s="50">
        <f t="shared" si="53"/>
        <v>1.4383528609518371E-2</v>
      </c>
      <c r="AJ98" s="50">
        <f t="shared" si="54"/>
        <v>1.0161160057668678E-2</v>
      </c>
      <c r="AK98" s="310">
        <f t="shared" si="55"/>
        <v>1.5200800905944389E-2</v>
      </c>
      <c r="AL98" s="129">
        <f>'epa growth factor suumary'!$B$3</f>
        <v>0.99441820528920177</v>
      </c>
      <c r="AM98" s="130">
        <v>1</v>
      </c>
      <c r="AN98" s="130">
        <f>'epa growth factor suumary'!$B$4</f>
        <v>1</v>
      </c>
      <c r="AO98" s="130">
        <f>'epa growth factor suumary'!$B$5</f>
        <v>0.86894289552850745</v>
      </c>
      <c r="AP98" s="130">
        <f>'epa growth factor suumary'!$B$6</f>
        <v>0.8736042875292418</v>
      </c>
      <c r="AQ98" s="130">
        <f>'epa growth factor suumary'!$B$7</f>
        <v>0.87360428761116571</v>
      </c>
      <c r="AR98" s="130">
        <f>'epa growth factor suumary'!$B$8</f>
        <v>0.69135024412716917</v>
      </c>
      <c r="AS98" s="131">
        <f>'epa growth factor suumary'!$B$9</f>
        <v>0.85863874349508207</v>
      </c>
      <c r="AT98" s="2">
        <f t="shared" si="56"/>
        <v>26.716884758774189</v>
      </c>
      <c r="AU98" s="3">
        <f t="shared" si="57"/>
        <v>16745.900000000001</v>
      </c>
      <c r="AV98" s="3">
        <f t="shared" si="58"/>
        <v>9.8365359999999999E-2</v>
      </c>
      <c r="AW98" s="3">
        <f t="shared" si="59"/>
        <v>152.17275563653433</v>
      </c>
      <c r="AX98" s="3">
        <f t="shared" si="60"/>
        <v>4.6242853929543246</v>
      </c>
      <c r="AY98" s="3">
        <f t="shared" si="61"/>
        <v>4.4647748601173403</v>
      </c>
      <c r="AZ98" s="3">
        <f t="shared" si="62"/>
        <v>2.4960930937616235</v>
      </c>
      <c r="BA98" s="83">
        <f t="shared" si="63"/>
        <v>4.6376323562347448</v>
      </c>
      <c r="BB98" s="2">
        <f t="shared" si="64"/>
        <v>7.319694454458682E-2</v>
      </c>
      <c r="BC98" s="3">
        <f t="shared" si="65"/>
        <v>45.879178082191785</v>
      </c>
      <c r="BD98" s="3">
        <f t="shared" si="66"/>
        <v>2.6949413698630138E-4</v>
      </c>
      <c r="BE98" s="3">
        <f t="shared" si="67"/>
        <v>0.41691165927817625</v>
      </c>
      <c r="BF98" s="3">
        <f t="shared" si="68"/>
        <v>1.2669275049189931E-2</v>
      </c>
      <c r="BG98" s="3">
        <f t="shared" si="69"/>
        <v>1.223225989073244E-2</v>
      </c>
      <c r="BH98" s="3">
        <f t="shared" si="70"/>
        <v>6.8386112157852695E-3</v>
      </c>
      <c r="BI98" s="121">
        <f t="shared" si="71"/>
        <v>1.2705842071876012E-2</v>
      </c>
    </row>
    <row r="99" spans="1:61" x14ac:dyDescent="0.25">
      <c r="A99" s="2">
        <v>34039</v>
      </c>
      <c r="B99" s="3" t="s">
        <v>44</v>
      </c>
      <c r="C99" s="3" t="s">
        <v>126</v>
      </c>
      <c r="D99" s="3">
        <v>2280002203</v>
      </c>
      <c r="E99" s="3" t="s">
        <v>71</v>
      </c>
      <c r="F99" s="367" t="s">
        <v>72</v>
      </c>
      <c r="G99" s="367" t="s">
        <v>73</v>
      </c>
      <c r="H99" s="367" t="s">
        <v>74</v>
      </c>
      <c r="I99" s="367" t="s">
        <v>80</v>
      </c>
      <c r="J99" s="3" t="s">
        <v>76</v>
      </c>
      <c r="K99" s="3" t="s">
        <v>79</v>
      </c>
      <c r="L99" s="3" t="s">
        <v>127</v>
      </c>
      <c r="M99" s="83" t="s">
        <v>128</v>
      </c>
      <c r="N99" s="85">
        <v>11.948969999999999</v>
      </c>
      <c r="O99" s="50">
        <v>1892.971</v>
      </c>
      <c r="P99" s="50">
        <v>2.0005829999999999E-2</v>
      </c>
      <c r="Q99" s="50">
        <v>64.483019999999996</v>
      </c>
      <c r="R99" s="50">
        <v>1.1298250000000001</v>
      </c>
      <c r="S99" s="50">
        <v>1.0394399999999999</v>
      </c>
      <c r="T99" s="50">
        <v>1.1644810000000001</v>
      </c>
      <c r="U99" s="81">
        <v>10.681950000000001</v>
      </c>
      <c r="V99" s="132">
        <v>1.1409473848846585</v>
      </c>
      <c r="W99" s="133">
        <v>1.1401815455514226</v>
      </c>
      <c r="X99" s="134">
        <v>1.1401815455514226</v>
      </c>
      <c r="Y99" s="130">
        <v>1.1259021125614417</v>
      </c>
      <c r="Z99" s="130">
        <v>1.1403232612400285</v>
      </c>
      <c r="AA99" s="130">
        <v>1.1388988893643905</v>
      </c>
      <c r="AB99" s="130">
        <v>1.1411661249999994</v>
      </c>
      <c r="AC99" s="311">
        <v>1.1411294961686735</v>
      </c>
      <c r="AD99" s="85">
        <f t="shared" si="48"/>
        <v>3.7351085133055448E-2</v>
      </c>
      <c r="AE99" s="50">
        <f t="shared" si="49"/>
        <v>5.9132345218192386</v>
      </c>
      <c r="AF99" s="50">
        <f t="shared" si="50"/>
        <v>6.24939127929836E-5</v>
      </c>
      <c r="AG99" s="50">
        <f t="shared" si="51"/>
        <v>0.1989084066913471</v>
      </c>
      <c r="AH99" s="50">
        <f t="shared" si="52"/>
        <v>3.5297691195356582E-3</v>
      </c>
      <c r="AI99" s="50">
        <f t="shared" si="53"/>
        <v>3.243334415235403E-3</v>
      </c>
      <c r="AJ99" s="50">
        <f t="shared" si="54"/>
        <v>3.6407295079619851E-3</v>
      </c>
      <c r="AK99" s="310">
        <f t="shared" si="55"/>
        <v>3.3395858141367023E-2</v>
      </c>
      <c r="AL99" s="132">
        <f>'epa growth factor suumary'!$B$10</f>
        <v>1.1142282901423042</v>
      </c>
      <c r="AM99" s="133">
        <f>'epa growth factor suumary'!$B$11</f>
        <v>1.1142282561841881</v>
      </c>
      <c r="AN99" s="134">
        <f>AM99</f>
        <v>1.1142282561841881</v>
      </c>
      <c r="AO99" s="130">
        <f>'epa growth factor suumary'!$B$12</f>
        <v>0.97382781870213742</v>
      </c>
      <c r="AP99" s="130">
        <f>'epa growth factor suumary'!$B$13</f>
        <v>1.1142282902172564</v>
      </c>
      <c r="AQ99" s="130">
        <f>'epa growth factor suumary'!$B$14</f>
        <v>1.1142282966527544</v>
      </c>
      <c r="AR99" s="130">
        <f>'epa growth factor suumary'!$B$15</f>
        <v>1.1142282902500085</v>
      </c>
      <c r="AS99" s="131">
        <f>'epa growth factor suumary'!$B$16</f>
        <v>1.1142282901464029</v>
      </c>
      <c r="AT99" s="141">
        <f t="shared" si="56"/>
        <v>13.313880412061687</v>
      </c>
      <c r="AU99" s="42">
        <f t="shared" si="57"/>
        <v>2109.2017763372387</v>
      </c>
      <c r="AV99" s="42">
        <f t="shared" si="58"/>
        <v>2.2291061074417313E-2</v>
      </c>
      <c r="AW99" s="42">
        <f t="shared" si="59"/>
        <v>62.795358709926298</v>
      </c>
      <c r="AX99" s="42">
        <f t="shared" si="60"/>
        <v>1.2588829779947119</v>
      </c>
      <c r="AY99" s="42">
        <f t="shared" si="61"/>
        <v>1.158173460672739</v>
      </c>
      <c r="AZ99" s="42">
        <f t="shared" si="62"/>
        <v>1.2974976736586201</v>
      </c>
      <c r="BA99" s="142">
        <f t="shared" si="63"/>
        <v>11.902130883929368</v>
      </c>
      <c r="BB99" s="141">
        <f t="shared" si="64"/>
        <v>3.6476384690579962E-2</v>
      </c>
      <c r="BC99" s="42">
        <f t="shared" si="65"/>
        <v>5.778635003663668</v>
      </c>
      <c r="BD99" s="42">
        <f t="shared" si="66"/>
        <v>6.1071400203883052E-5</v>
      </c>
      <c r="BE99" s="42">
        <f t="shared" si="67"/>
        <v>0.17204207865733231</v>
      </c>
      <c r="BF99" s="42">
        <f t="shared" si="68"/>
        <v>3.448994460259485E-3</v>
      </c>
      <c r="BG99" s="42">
        <f t="shared" si="69"/>
        <v>3.1730779744458602E-3</v>
      </c>
      <c r="BH99" s="42">
        <f t="shared" si="70"/>
        <v>3.5547881470099183E-3</v>
      </c>
      <c r="BI99" s="143">
        <f t="shared" si="71"/>
        <v>3.2608577764190051E-2</v>
      </c>
    </row>
    <row r="100" spans="1:61" ht="15.75" thickBot="1" x14ac:dyDescent="0.3">
      <c r="A100" s="29">
        <v>34039</v>
      </c>
      <c r="B100" s="30" t="s">
        <v>44</v>
      </c>
      <c r="C100" s="30" t="s">
        <v>126</v>
      </c>
      <c r="D100" s="30">
        <v>2280002204</v>
      </c>
      <c r="E100" s="30" t="s">
        <v>71</v>
      </c>
      <c r="F100" s="369" t="s">
        <v>72</v>
      </c>
      <c r="G100" s="369" t="s">
        <v>73</v>
      </c>
      <c r="H100" s="369" t="s">
        <v>74</v>
      </c>
      <c r="I100" s="369" t="s">
        <v>80</v>
      </c>
      <c r="J100" s="30" t="s">
        <v>78</v>
      </c>
      <c r="K100" s="30" t="s">
        <v>79</v>
      </c>
      <c r="L100" s="30" t="s">
        <v>127</v>
      </c>
      <c r="M100" s="84" t="s">
        <v>128</v>
      </c>
      <c r="N100" s="86">
        <v>11.48517</v>
      </c>
      <c r="O100" s="51">
        <v>12169.84</v>
      </c>
      <c r="P100" s="51">
        <v>5.228232E-2</v>
      </c>
      <c r="Q100" s="51">
        <v>101.1212</v>
      </c>
      <c r="R100" s="51">
        <v>2.952645</v>
      </c>
      <c r="S100" s="51">
        <v>2.7164229999999998</v>
      </c>
      <c r="T100" s="51">
        <v>7.4213259999999996</v>
      </c>
      <c r="U100" s="82">
        <v>4.5664410000000002</v>
      </c>
      <c r="V100" s="135">
        <v>1.1409473848846585</v>
      </c>
      <c r="W100" s="136">
        <v>1.1401815455514226</v>
      </c>
      <c r="X100" s="137">
        <v>1.1401815455514226</v>
      </c>
      <c r="Y100" s="138">
        <v>1.1259021125614417</v>
      </c>
      <c r="Z100" s="138">
        <v>1.1403232612400285</v>
      </c>
      <c r="AA100" s="138">
        <v>1.1388988893643905</v>
      </c>
      <c r="AB100" s="138">
        <v>1.1411661249999994</v>
      </c>
      <c r="AC100" s="140">
        <v>1.1411294961686735</v>
      </c>
      <c r="AD100" s="86">
        <f t="shared" si="48"/>
        <v>3.5901300483440368E-2</v>
      </c>
      <c r="AE100" s="51">
        <f t="shared" si="49"/>
        <v>38.015964329626094</v>
      </c>
      <c r="AF100" s="51">
        <f t="shared" si="50"/>
        <v>1.6331872992497002E-4</v>
      </c>
      <c r="AG100" s="51">
        <f t="shared" si="51"/>
        <v>0.31192485672533715</v>
      </c>
      <c r="AH100" s="51">
        <f t="shared" si="52"/>
        <v>9.2245747279015439E-3</v>
      </c>
      <c r="AI100" s="51">
        <f t="shared" si="53"/>
        <v>8.4759757198462626E-3</v>
      </c>
      <c r="AJ100" s="51">
        <f t="shared" si="54"/>
        <v>2.3202646119949984E-2</v>
      </c>
      <c r="AK100" s="315">
        <f t="shared" si="55"/>
        <v>1.4276439774284862E-2</v>
      </c>
      <c r="AL100" s="135">
        <f>'epa growth factor suumary'!$B$10</f>
        <v>1.1142282901423042</v>
      </c>
      <c r="AM100" s="136">
        <f>'epa growth factor suumary'!$B$11</f>
        <v>1.1142282561841881</v>
      </c>
      <c r="AN100" s="137">
        <f>AM100</f>
        <v>1.1142282561841881</v>
      </c>
      <c r="AO100" s="138">
        <f>'epa growth factor suumary'!$B$12</f>
        <v>0.97382781870213742</v>
      </c>
      <c r="AP100" s="138">
        <f>'epa growth factor suumary'!$B$13</f>
        <v>1.1142282902172564</v>
      </c>
      <c r="AQ100" s="138">
        <f>'epa growth factor suumary'!$B$14</f>
        <v>1.1142282966527544</v>
      </c>
      <c r="AR100" s="138">
        <f>'epa growth factor suumary'!$B$15</f>
        <v>1.1142282902500085</v>
      </c>
      <c r="AS100" s="140">
        <f>'epa growth factor suumary'!$B$16</f>
        <v>1.1142282901464029</v>
      </c>
      <c r="AT100" s="141">
        <f t="shared" si="56"/>
        <v>12.797101331093687</v>
      </c>
      <c r="AU100" s="42">
        <f t="shared" si="57"/>
        <v>13559.97960124058</v>
      </c>
      <c r="AV100" s="42">
        <f t="shared" si="58"/>
        <v>5.82544382428637E-2</v>
      </c>
      <c r="AW100" s="42">
        <f t="shared" si="59"/>
        <v>98.47463762054258</v>
      </c>
      <c r="AX100" s="42">
        <f t="shared" si="60"/>
        <v>3.2899205899685313</v>
      </c>
      <c r="AY100" s="42">
        <f t="shared" si="61"/>
        <v>3.0267153722783648</v>
      </c>
      <c r="AZ100" s="42">
        <f t="shared" si="62"/>
        <v>8.2690513803679337</v>
      </c>
      <c r="BA100" s="143">
        <f t="shared" si="63"/>
        <v>5.0880577474844308</v>
      </c>
      <c r="BB100" s="29">
        <f t="shared" si="64"/>
        <v>3.5060551592037498E-2</v>
      </c>
      <c r="BC100" s="30">
        <f t="shared" si="65"/>
        <v>37.150629044494742</v>
      </c>
      <c r="BD100" s="30">
        <f t="shared" si="66"/>
        <v>1.5960120066538E-4</v>
      </c>
      <c r="BE100" s="30">
        <f t="shared" si="67"/>
        <v>0.26979352772751392</v>
      </c>
      <c r="BF100" s="30">
        <f t="shared" si="68"/>
        <v>9.0134810684069349E-3</v>
      </c>
      <c r="BG100" s="30">
        <f t="shared" si="69"/>
        <v>8.2923708829544234E-3</v>
      </c>
      <c r="BH100" s="30">
        <f t="shared" si="70"/>
        <v>2.2654935288679269E-2</v>
      </c>
      <c r="BI100" s="30">
        <f t="shared" si="71"/>
        <v>1.3939884239683372E-2</v>
      </c>
    </row>
    <row r="101" spans="1:61" ht="15.75" thickBot="1" x14ac:dyDescent="0.3">
      <c r="A101" s="15" t="s">
        <v>138</v>
      </c>
      <c r="B101" s="34"/>
      <c r="C101" s="34"/>
      <c r="D101" s="34"/>
      <c r="E101" s="34"/>
      <c r="F101" s="34"/>
      <c r="G101" s="34"/>
      <c r="H101" s="34"/>
      <c r="I101" s="34"/>
      <c r="J101" s="34"/>
      <c r="K101" s="34"/>
      <c r="L101" s="34"/>
      <c r="M101" s="61"/>
      <c r="N101" s="87">
        <f t="shared" ref="N101:AK101" si="72">SUM(N7:N100)</f>
        <v>1516.729741110119</v>
      </c>
      <c r="O101" s="36">
        <f t="shared" si="72"/>
        <v>724365.1456494251</v>
      </c>
      <c r="P101" s="36">
        <f t="shared" si="72"/>
        <v>4.7088019166995778</v>
      </c>
      <c r="Q101" s="36">
        <f t="shared" si="72"/>
        <v>10681.19585263525</v>
      </c>
      <c r="R101" s="36">
        <f t="shared" si="72"/>
        <v>256.32125368203504</v>
      </c>
      <c r="S101" s="36">
        <f t="shared" si="72"/>
        <v>244.65439947977805</v>
      </c>
      <c r="T101" s="36">
        <f t="shared" si="72"/>
        <v>182.23528442724756</v>
      </c>
      <c r="U101" s="62">
        <f t="shared" si="72"/>
        <v>552.47531674560503</v>
      </c>
      <c r="V101" s="62">
        <f t="shared" si="72"/>
        <v>100.88164944961713</v>
      </c>
      <c r="W101" s="62">
        <f t="shared" si="72"/>
        <v>100.85254755495419</v>
      </c>
      <c r="X101" s="62">
        <f t="shared" si="72"/>
        <v>100.85254755495419</v>
      </c>
      <c r="Y101" s="62">
        <f t="shared" si="72"/>
        <v>100.30992910133493</v>
      </c>
      <c r="Z101" s="62">
        <f t="shared" si="72"/>
        <v>100.85793275112115</v>
      </c>
      <c r="AA101" s="62">
        <f t="shared" si="72"/>
        <v>100.8038066198469</v>
      </c>
      <c r="AB101" s="62">
        <f t="shared" si="72"/>
        <v>100.88996157400004</v>
      </c>
      <c r="AC101" s="62">
        <f t="shared" si="72"/>
        <v>100.8885696784097</v>
      </c>
      <c r="AD101" s="62">
        <f t="shared" si="72"/>
        <v>4.4252173294299322</v>
      </c>
      <c r="AE101" s="62">
        <f t="shared" si="72"/>
        <v>2122.5220760939474</v>
      </c>
      <c r="AF101" s="62">
        <f t="shared" si="72"/>
        <v>1.3678717646995662E-2</v>
      </c>
      <c r="AG101" s="62">
        <f t="shared" si="72"/>
        <v>31.122548733814721</v>
      </c>
      <c r="AH101" s="62">
        <f t="shared" si="72"/>
        <v>0.74549435198090486</v>
      </c>
      <c r="AI101" s="62">
        <f t="shared" si="72"/>
        <v>0.71045111989514265</v>
      </c>
      <c r="AJ101" s="62">
        <f t="shared" si="72"/>
        <v>0.56456711197066867</v>
      </c>
      <c r="AK101" s="62">
        <f t="shared" si="72"/>
        <v>1.6534868187585214</v>
      </c>
      <c r="AL101" s="62">
        <f t="shared" ref="AL101" si="73">SUM(AL7:AL100)</f>
        <v>98.028094521603023</v>
      </c>
      <c r="AM101" s="62">
        <f t="shared" ref="AM101" si="74">SUM(AM7:AM100)</f>
        <v>98.340673734999214</v>
      </c>
      <c r="AN101" s="62">
        <f t="shared" ref="AN101" si="75">SUM(AN7:AN100)</f>
        <v>98.340673734999214</v>
      </c>
      <c r="AO101" s="62">
        <f t="shared" ref="AO101" si="76">SUM(AO7:AO100)</f>
        <v>85.666259260277585</v>
      </c>
      <c r="AP101" s="62">
        <f t="shared" ref="AP101" si="77">SUM(AP7:AP100)</f>
        <v>91.262515129893316</v>
      </c>
      <c r="AQ101" s="62">
        <f t="shared" ref="AQ101" si="78">SUM(AQ7:AQ100)</f>
        <v>91.262515379030063</v>
      </c>
      <c r="AR101" s="62">
        <f t="shared" ref="AR101" si="79">SUM(AR7:AR100)</f>
        <v>81.056288700621835</v>
      </c>
      <c r="AS101" s="62">
        <f t="shared" ref="AS101" si="80">SUM(AS7:AS100)</f>
        <v>90.424444661287836</v>
      </c>
      <c r="AT101" s="87">
        <f t="shared" ref="AT101" si="81">SUM(AT7:AT100)</f>
        <v>1568.486277306602</v>
      </c>
      <c r="AU101" s="36">
        <f t="shared" ref="AU101" si="82">SUM(AU7:AU100)</f>
        <v>755336.02893721103</v>
      </c>
      <c r="AV101" s="36">
        <f t="shared" ref="AV101" si="83">SUM(AV7:AV100)</f>
        <v>4.866225030907029</v>
      </c>
      <c r="AW101" s="36">
        <f t="shared" ref="AW101" si="84">SUM(AW7:AW100)</f>
        <v>9693.3464785304786</v>
      </c>
      <c r="AX101" s="36">
        <f t="shared" ref="AX101" si="85">SUM(AX7:AX100)</f>
        <v>242.65123580209894</v>
      </c>
      <c r="AY101" s="36">
        <f t="shared" ref="AY101" si="86">SUM(AY7:AY100)</f>
        <v>230.96078473274457</v>
      </c>
      <c r="AZ101" s="36">
        <f t="shared" ref="AZ101" si="87">SUM(AZ7:AZ100)</f>
        <v>196.02218717644894</v>
      </c>
      <c r="BA101" s="69">
        <f t="shared" ref="BA101" si="88">SUM(BA7:BA100)</f>
        <v>555.16092192918757</v>
      </c>
      <c r="BB101" s="63">
        <f t="shared" ref="BB101" si="89">SUM(BB7:BB100)</f>
        <v>4.2972226775523348</v>
      </c>
      <c r="BC101" s="62">
        <f t="shared" ref="BC101" si="90">SUM(BC7:BC100)</f>
        <v>2069.4137779101679</v>
      </c>
      <c r="BD101" s="62">
        <f t="shared" ref="BD101" si="91">SUM(BD7:BD100)</f>
        <v>1.3332123372348022E-2</v>
      </c>
      <c r="BE101" s="62">
        <f t="shared" ref="BE101" si="92">SUM(BE7:BE100)</f>
        <v>26.557113639809529</v>
      </c>
      <c r="BF101" s="62">
        <f t="shared" ref="BF101" si="93">SUM(BF7:BF100)</f>
        <v>0.66479790630712021</v>
      </c>
      <c r="BG101" s="62">
        <f t="shared" ref="BG101" si="94">SUM(BG7:BG100)</f>
        <v>0.63276927324039633</v>
      </c>
      <c r="BH101" s="62">
        <f t="shared" ref="BH101" si="95">SUM(BH7:BH100)</f>
        <v>0.53704708815465463</v>
      </c>
      <c r="BI101" s="62">
        <f t="shared" ref="BI101" si="96">SUM(BI7:BI100)</f>
        <v>1.5209888272032532</v>
      </c>
    </row>
  </sheetData>
  <sortState xmlns:xlrd2="http://schemas.microsoft.com/office/spreadsheetml/2017/richdata2" ref="A7:BI100">
    <sortCondition ref="A7:A100"/>
    <sortCondition ref="D7:D100"/>
  </sortState>
  <mergeCells count="5">
    <mergeCell ref="AL5:AS5"/>
    <mergeCell ref="N5:U5"/>
    <mergeCell ref="AT5:BI5"/>
    <mergeCell ref="V5:AC5"/>
    <mergeCell ref="AD5:AK5"/>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2C5304-E936-4FE2-B45B-C60A056FD8A5}">
  <dimension ref="A1:O852"/>
  <sheetViews>
    <sheetView workbookViewId="0">
      <selection activeCell="A4" sqref="A4"/>
    </sheetView>
  </sheetViews>
  <sheetFormatPr defaultRowHeight="15" x14ac:dyDescent="0.25"/>
  <cols>
    <col min="8" max="8" width="13.85546875" customWidth="1"/>
  </cols>
  <sheetData>
    <row r="1" spans="1:15" x14ac:dyDescent="0.25">
      <c r="A1" s="320" t="s">
        <v>139</v>
      </c>
      <c r="B1" s="322"/>
      <c r="C1" s="322"/>
      <c r="D1" s="322"/>
      <c r="E1" s="322"/>
      <c r="F1" s="322"/>
      <c r="G1" s="322"/>
      <c r="H1" s="322"/>
      <c r="I1" s="322"/>
      <c r="J1" s="322"/>
      <c r="K1" s="322"/>
      <c r="L1" s="322"/>
      <c r="M1" s="322"/>
      <c r="N1" s="322"/>
      <c r="O1" s="322"/>
    </row>
    <row r="2" spans="1:15" x14ac:dyDescent="0.25">
      <c r="A2" s="320" t="s">
        <v>140</v>
      </c>
      <c r="B2" s="322"/>
      <c r="C2" s="322"/>
      <c r="D2" s="322"/>
      <c r="E2" s="322"/>
      <c r="F2" s="322"/>
      <c r="G2" s="322"/>
      <c r="H2" s="322"/>
      <c r="I2" s="322"/>
      <c r="J2" s="322"/>
      <c r="K2" s="322"/>
      <c r="L2" s="322"/>
      <c r="M2" s="322"/>
      <c r="N2" s="322"/>
      <c r="O2" s="322"/>
    </row>
    <row r="3" spans="1:15" x14ac:dyDescent="0.25">
      <c r="A3" s="320" t="s">
        <v>141</v>
      </c>
      <c r="B3" s="322"/>
      <c r="C3" s="322"/>
      <c r="D3" s="322"/>
      <c r="E3" s="322"/>
      <c r="F3" s="322"/>
      <c r="G3" s="322"/>
      <c r="H3" s="322"/>
      <c r="I3" s="322"/>
      <c r="J3" s="322"/>
      <c r="K3" s="322"/>
      <c r="L3" s="322"/>
      <c r="M3" s="322"/>
      <c r="N3" s="322"/>
      <c r="O3" s="322"/>
    </row>
    <row r="4" spans="1:15" x14ac:dyDescent="0.25">
      <c r="A4" s="320" t="s">
        <v>12</v>
      </c>
      <c r="B4" s="322"/>
      <c r="C4" s="322"/>
      <c r="D4" s="322"/>
      <c r="E4" s="322"/>
      <c r="F4" s="322"/>
      <c r="G4" s="322"/>
      <c r="H4" s="322"/>
      <c r="I4" s="322"/>
      <c r="J4" s="322"/>
      <c r="K4" s="322"/>
      <c r="L4" s="322"/>
      <c r="M4" s="322"/>
      <c r="N4" s="322"/>
      <c r="O4" s="322"/>
    </row>
    <row r="5" spans="1:15" s="317" customFormat="1" x14ac:dyDescent="0.25">
      <c r="A5" s="6" t="s">
        <v>142</v>
      </c>
      <c r="B5" s="322"/>
      <c r="C5" s="322"/>
      <c r="D5" s="322"/>
      <c r="E5" s="322"/>
      <c r="F5" s="322"/>
      <c r="G5" s="322"/>
      <c r="H5" s="322"/>
      <c r="I5" s="322"/>
      <c r="J5" s="322"/>
      <c r="K5" s="322"/>
      <c r="L5" s="322"/>
      <c r="M5" s="322"/>
      <c r="N5" s="322"/>
      <c r="O5" s="322"/>
    </row>
    <row r="6" spans="1:15" x14ac:dyDescent="0.25">
      <c r="A6" s="322" t="s">
        <v>143</v>
      </c>
      <c r="B6" s="322" t="s">
        <v>144</v>
      </c>
      <c r="C6" s="322" t="s">
        <v>145</v>
      </c>
      <c r="D6" s="322" t="s">
        <v>146</v>
      </c>
      <c r="E6" s="322" t="s">
        <v>88</v>
      </c>
      <c r="F6" s="322" t="s">
        <v>89</v>
      </c>
      <c r="G6" s="322" t="s">
        <v>147</v>
      </c>
      <c r="H6" s="322" t="s">
        <v>90</v>
      </c>
      <c r="I6" s="322" t="s">
        <v>91</v>
      </c>
      <c r="J6" s="322" t="s">
        <v>92</v>
      </c>
      <c r="K6" s="322" t="s">
        <v>148</v>
      </c>
      <c r="L6" s="322" t="s">
        <v>149</v>
      </c>
      <c r="M6" s="322" t="s">
        <v>150</v>
      </c>
      <c r="N6" s="322" t="s">
        <v>151</v>
      </c>
      <c r="O6" s="322" t="s">
        <v>152</v>
      </c>
    </row>
    <row r="7" spans="1:15" x14ac:dyDescent="0.25">
      <c r="A7" s="322" t="s">
        <v>153</v>
      </c>
      <c r="B7" s="322">
        <v>34</v>
      </c>
      <c r="C7" s="322"/>
      <c r="D7" s="322">
        <v>34009</v>
      </c>
      <c r="E7" s="322" t="s">
        <v>131</v>
      </c>
      <c r="F7" s="322" t="s">
        <v>126</v>
      </c>
      <c r="G7" s="322"/>
      <c r="H7" s="322">
        <v>2280002101</v>
      </c>
      <c r="I7" s="322" t="s">
        <v>127</v>
      </c>
      <c r="J7" s="322" t="s">
        <v>128</v>
      </c>
      <c r="K7" s="322">
        <v>7439921</v>
      </c>
      <c r="L7" s="322" t="s">
        <v>154</v>
      </c>
      <c r="M7" s="322">
        <v>2.4637819599999999E-2</v>
      </c>
      <c r="N7" s="322" t="s">
        <v>155</v>
      </c>
      <c r="O7" s="322" t="s">
        <v>156</v>
      </c>
    </row>
    <row r="8" spans="1:15" x14ac:dyDescent="0.25">
      <c r="A8" s="322" t="s">
        <v>153</v>
      </c>
      <c r="B8" s="322">
        <v>34</v>
      </c>
      <c r="C8" s="322"/>
      <c r="D8" s="322">
        <v>34009</v>
      </c>
      <c r="E8" s="322" t="s">
        <v>131</v>
      </c>
      <c r="F8" s="322" t="s">
        <v>126</v>
      </c>
      <c r="G8" s="322"/>
      <c r="H8" s="322">
        <v>2280002104</v>
      </c>
      <c r="I8" s="322" t="s">
        <v>127</v>
      </c>
      <c r="J8" s="322" t="s">
        <v>128</v>
      </c>
      <c r="K8" s="322" t="s">
        <v>157</v>
      </c>
      <c r="L8" s="322" t="s">
        <v>158</v>
      </c>
      <c r="M8" s="322">
        <v>0.35004160000000001</v>
      </c>
      <c r="N8" s="322" t="s">
        <v>159</v>
      </c>
      <c r="O8" s="322" t="s">
        <v>156</v>
      </c>
    </row>
    <row r="9" spans="1:15" x14ac:dyDescent="0.25">
      <c r="A9" s="322" t="s">
        <v>153</v>
      </c>
      <c r="B9" s="322">
        <v>34</v>
      </c>
      <c r="C9" s="322"/>
      <c r="D9" s="322">
        <v>34009</v>
      </c>
      <c r="E9" s="322" t="s">
        <v>131</v>
      </c>
      <c r="F9" s="322" t="s">
        <v>126</v>
      </c>
      <c r="G9" s="322"/>
      <c r="H9" s="322">
        <v>2280002104</v>
      </c>
      <c r="I9" s="322" t="s">
        <v>127</v>
      </c>
      <c r="J9" s="322" t="s">
        <v>128</v>
      </c>
      <c r="K9" s="322" t="s">
        <v>160</v>
      </c>
      <c r="L9" s="322" t="s">
        <v>161</v>
      </c>
      <c r="M9" s="322">
        <v>1.3623690000000001E-2</v>
      </c>
      <c r="N9" s="322" t="s">
        <v>159</v>
      </c>
      <c r="O9" s="322" t="s">
        <v>156</v>
      </c>
    </row>
    <row r="10" spans="1:15" x14ac:dyDescent="0.25">
      <c r="A10" s="322" t="s">
        <v>153</v>
      </c>
      <c r="B10" s="322">
        <v>34</v>
      </c>
      <c r="C10" s="322"/>
      <c r="D10" s="322">
        <v>34033</v>
      </c>
      <c r="E10" s="322" t="s">
        <v>137</v>
      </c>
      <c r="F10" s="322" t="s">
        <v>126</v>
      </c>
      <c r="G10" s="322"/>
      <c r="H10" s="322">
        <v>2280002101</v>
      </c>
      <c r="I10" s="322" t="s">
        <v>127</v>
      </c>
      <c r="J10" s="322" t="s">
        <v>128</v>
      </c>
      <c r="K10" s="322" t="s">
        <v>162</v>
      </c>
      <c r="L10" s="322" t="s">
        <v>163</v>
      </c>
      <c r="M10" s="322">
        <v>1.3341520000000001E-2</v>
      </c>
      <c r="N10" s="322" t="s">
        <v>159</v>
      </c>
      <c r="O10" s="322" t="s">
        <v>156</v>
      </c>
    </row>
    <row r="11" spans="1:15" x14ac:dyDescent="0.25">
      <c r="A11" s="322" t="s">
        <v>153</v>
      </c>
      <c r="B11" s="322">
        <v>34</v>
      </c>
      <c r="C11" s="322"/>
      <c r="D11" s="322">
        <v>34033</v>
      </c>
      <c r="E11" s="322" t="s">
        <v>137</v>
      </c>
      <c r="F11" s="322" t="s">
        <v>126</v>
      </c>
      <c r="G11" s="322"/>
      <c r="H11" s="322">
        <v>2280002102</v>
      </c>
      <c r="I11" s="322" t="s">
        <v>127</v>
      </c>
      <c r="J11" s="322" t="s">
        <v>128</v>
      </c>
      <c r="K11" s="322" t="s">
        <v>162</v>
      </c>
      <c r="L11" s="322" t="s">
        <v>163</v>
      </c>
      <c r="M11" s="322">
        <v>0.9471041</v>
      </c>
      <c r="N11" s="322" t="s">
        <v>159</v>
      </c>
      <c r="O11" s="322" t="s">
        <v>156</v>
      </c>
    </row>
    <row r="12" spans="1:15" x14ac:dyDescent="0.25">
      <c r="A12" s="322" t="s">
        <v>153</v>
      </c>
      <c r="B12" s="322">
        <v>34</v>
      </c>
      <c r="C12" s="322"/>
      <c r="D12" s="322">
        <v>34033</v>
      </c>
      <c r="E12" s="322" t="s">
        <v>137</v>
      </c>
      <c r="F12" s="322" t="s">
        <v>126</v>
      </c>
      <c r="G12" s="322"/>
      <c r="H12" s="322">
        <v>2280002102</v>
      </c>
      <c r="I12" s="322" t="s">
        <v>127</v>
      </c>
      <c r="J12" s="322" t="s">
        <v>128</v>
      </c>
      <c r="K12" s="322" t="s">
        <v>164</v>
      </c>
      <c r="L12" s="322" t="s">
        <v>165</v>
      </c>
      <c r="M12" s="322">
        <v>401.08019999999999</v>
      </c>
      <c r="N12" s="322" t="s">
        <v>159</v>
      </c>
      <c r="O12" s="322" t="s">
        <v>156</v>
      </c>
    </row>
    <row r="13" spans="1:15" x14ac:dyDescent="0.25">
      <c r="A13" s="322" t="s">
        <v>153</v>
      </c>
      <c r="B13" s="322">
        <v>34</v>
      </c>
      <c r="C13" s="322"/>
      <c r="D13" s="322">
        <v>34001</v>
      </c>
      <c r="E13" s="322" t="s">
        <v>125</v>
      </c>
      <c r="F13" s="322" t="s">
        <v>126</v>
      </c>
      <c r="G13" s="322"/>
      <c r="H13" s="322">
        <v>2280002104</v>
      </c>
      <c r="I13" s="322" t="s">
        <v>127</v>
      </c>
      <c r="J13" s="322" t="s">
        <v>128</v>
      </c>
      <c r="K13" s="322" t="s">
        <v>162</v>
      </c>
      <c r="L13" s="322" t="s">
        <v>163</v>
      </c>
      <c r="M13" s="322">
        <v>7.9289300000000007E-3</v>
      </c>
      <c r="N13" s="322" t="s">
        <v>159</v>
      </c>
      <c r="O13" s="322" t="s">
        <v>156</v>
      </c>
    </row>
    <row r="14" spans="1:15" x14ac:dyDescent="0.25">
      <c r="A14" s="322" t="s">
        <v>153</v>
      </c>
      <c r="B14" s="322">
        <v>34</v>
      </c>
      <c r="C14" s="322"/>
      <c r="D14" s="322">
        <v>34017</v>
      </c>
      <c r="E14" s="322" t="s">
        <v>36</v>
      </c>
      <c r="F14" s="322" t="s">
        <v>126</v>
      </c>
      <c r="G14" s="322"/>
      <c r="H14" s="322">
        <v>2280002104</v>
      </c>
      <c r="I14" s="322" t="s">
        <v>127</v>
      </c>
      <c r="J14" s="322" t="s">
        <v>128</v>
      </c>
      <c r="K14" s="322" t="s">
        <v>164</v>
      </c>
      <c r="L14" s="322" t="s">
        <v>165</v>
      </c>
      <c r="M14" s="322">
        <v>49628.224555399996</v>
      </c>
      <c r="N14" s="322" t="s">
        <v>159</v>
      </c>
      <c r="O14" s="322" t="s">
        <v>156</v>
      </c>
    </row>
    <row r="15" spans="1:15" x14ac:dyDescent="0.25">
      <c r="A15" s="322" t="s">
        <v>153</v>
      </c>
      <c r="B15" s="322">
        <v>34</v>
      </c>
      <c r="C15" s="322"/>
      <c r="D15" s="322">
        <v>34013</v>
      </c>
      <c r="E15" s="322" t="s">
        <v>35</v>
      </c>
      <c r="F15" s="322" t="s">
        <v>126</v>
      </c>
      <c r="G15" s="322"/>
      <c r="H15" s="322">
        <v>2280002103</v>
      </c>
      <c r="I15" s="322" t="s">
        <v>127</v>
      </c>
      <c r="J15" s="322" t="s">
        <v>128</v>
      </c>
      <c r="K15" s="322" t="s">
        <v>162</v>
      </c>
      <c r="L15" s="322" t="s">
        <v>163</v>
      </c>
      <c r="M15" s="322">
        <v>50.430720000000001</v>
      </c>
      <c r="N15" s="322" t="s">
        <v>159</v>
      </c>
      <c r="O15" s="322" t="s">
        <v>156</v>
      </c>
    </row>
    <row r="16" spans="1:15" x14ac:dyDescent="0.25">
      <c r="A16" s="322" t="s">
        <v>153</v>
      </c>
      <c r="B16" s="322">
        <v>34</v>
      </c>
      <c r="C16" s="322"/>
      <c r="D16" s="322">
        <v>34013</v>
      </c>
      <c r="E16" s="322" t="s">
        <v>35</v>
      </c>
      <c r="F16" s="322" t="s">
        <v>126</v>
      </c>
      <c r="G16" s="322"/>
      <c r="H16" s="322">
        <v>2280002103</v>
      </c>
      <c r="I16" s="322" t="s">
        <v>127</v>
      </c>
      <c r="J16" s="322" t="s">
        <v>128</v>
      </c>
      <c r="K16" s="322" t="s">
        <v>166</v>
      </c>
      <c r="L16" s="322" t="s">
        <v>167</v>
      </c>
      <c r="M16" s="322">
        <v>4.9897109999999998</v>
      </c>
      <c r="N16" s="322" t="s">
        <v>159</v>
      </c>
      <c r="O16" s="322" t="s">
        <v>156</v>
      </c>
    </row>
    <row r="17" spans="1:15" x14ac:dyDescent="0.25">
      <c r="A17" s="322" t="s">
        <v>153</v>
      </c>
      <c r="B17" s="322">
        <v>34</v>
      </c>
      <c r="C17" s="322"/>
      <c r="D17" s="322">
        <v>34013</v>
      </c>
      <c r="E17" s="322" t="s">
        <v>35</v>
      </c>
      <c r="F17" s="322" t="s">
        <v>126</v>
      </c>
      <c r="G17" s="322"/>
      <c r="H17" s="322">
        <v>2280002103</v>
      </c>
      <c r="I17" s="322" t="s">
        <v>127</v>
      </c>
      <c r="J17" s="322" t="s">
        <v>128</v>
      </c>
      <c r="K17" s="322" t="s">
        <v>160</v>
      </c>
      <c r="L17" s="322" t="s">
        <v>161</v>
      </c>
      <c r="M17" s="322">
        <v>4.4869070000000004</v>
      </c>
      <c r="N17" s="322" t="s">
        <v>159</v>
      </c>
      <c r="O17" s="322" t="s">
        <v>156</v>
      </c>
    </row>
    <row r="18" spans="1:15" x14ac:dyDescent="0.25">
      <c r="A18" s="322" t="s">
        <v>153</v>
      </c>
      <c r="B18" s="322">
        <v>34</v>
      </c>
      <c r="C18" s="322"/>
      <c r="D18" s="322">
        <v>34015</v>
      </c>
      <c r="E18" s="322" t="s">
        <v>133</v>
      </c>
      <c r="F18" s="322" t="s">
        <v>126</v>
      </c>
      <c r="G18" s="322"/>
      <c r="H18" s="322">
        <v>2280002101</v>
      </c>
      <c r="I18" s="322" t="s">
        <v>127</v>
      </c>
      <c r="J18" s="322" t="s">
        <v>128</v>
      </c>
      <c r="K18" s="322" t="s">
        <v>162</v>
      </c>
      <c r="L18" s="322" t="s">
        <v>163</v>
      </c>
      <c r="M18" s="322">
        <v>0.41962820000000001</v>
      </c>
      <c r="N18" s="322" t="s">
        <v>159</v>
      </c>
      <c r="O18" s="322" t="s">
        <v>156</v>
      </c>
    </row>
    <row r="19" spans="1:15" x14ac:dyDescent="0.25">
      <c r="A19" s="322" t="s">
        <v>153</v>
      </c>
      <c r="B19" s="322">
        <v>34</v>
      </c>
      <c r="C19" s="322"/>
      <c r="D19" s="322">
        <v>34015</v>
      </c>
      <c r="E19" s="322" t="s">
        <v>133</v>
      </c>
      <c r="F19" s="322" t="s">
        <v>126</v>
      </c>
      <c r="G19" s="322"/>
      <c r="H19" s="322">
        <v>2280002101</v>
      </c>
      <c r="I19" s="322" t="s">
        <v>127</v>
      </c>
      <c r="J19" s="322" t="s">
        <v>128</v>
      </c>
      <c r="K19" s="322" t="s">
        <v>157</v>
      </c>
      <c r="L19" s="322" t="s">
        <v>158</v>
      </c>
      <c r="M19" s="322">
        <v>3.7649919999999999</v>
      </c>
      <c r="N19" s="322" t="s">
        <v>159</v>
      </c>
      <c r="O19" s="322" t="s">
        <v>156</v>
      </c>
    </row>
    <row r="20" spans="1:15" x14ac:dyDescent="0.25">
      <c r="A20" s="322" t="s">
        <v>153</v>
      </c>
      <c r="B20" s="322">
        <v>34</v>
      </c>
      <c r="C20" s="322"/>
      <c r="D20" s="322">
        <v>34015</v>
      </c>
      <c r="E20" s="322" t="s">
        <v>133</v>
      </c>
      <c r="F20" s="322" t="s">
        <v>126</v>
      </c>
      <c r="G20" s="322"/>
      <c r="H20" s="322">
        <v>2280002101</v>
      </c>
      <c r="I20" s="322" t="s">
        <v>127</v>
      </c>
      <c r="J20" s="322" t="s">
        <v>128</v>
      </c>
      <c r="K20" s="322" t="s">
        <v>166</v>
      </c>
      <c r="L20" s="322" t="s">
        <v>167</v>
      </c>
      <c r="M20" s="322">
        <v>0.1170148</v>
      </c>
      <c r="N20" s="322" t="s">
        <v>159</v>
      </c>
      <c r="O20" s="322" t="s">
        <v>156</v>
      </c>
    </row>
    <row r="21" spans="1:15" x14ac:dyDescent="0.25">
      <c r="A21" s="322" t="s">
        <v>153</v>
      </c>
      <c r="B21" s="322">
        <v>34</v>
      </c>
      <c r="C21" s="322"/>
      <c r="D21" s="322">
        <v>34015</v>
      </c>
      <c r="E21" s="322" t="s">
        <v>133</v>
      </c>
      <c r="F21" s="322" t="s">
        <v>126</v>
      </c>
      <c r="G21" s="322"/>
      <c r="H21" s="322">
        <v>2280002101</v>
      </c>
      <c r="I21" s="322" t="s">
        <v>127</v>
      </c>
      <c r="J21" s="322" t="s">
        <v>128</v>
      </c>
      <c r="K21" s="322">
        <v>7439921</v>
      </c>
      <c r="L21" s="322" t="s">
        <v>154</v>
      </c>
      <c r="M21" s="322">
        <v>2.8433219999999999E-2</v>
      </c>
      <c r="N21" s="322" t="s">
        <v>155</v>
      </c>
      <c r="O21" s="322" t="s">
        <v>156</v>
      </c>
    </row>
    <row r="22" spans="1:15" x14ac:dyDescent="0.25">
      <c r="A22" s="322" t="s">
        <v>153</v>
      </c>
      <c r="B22" s="322">
        <v>34</v>
      </c>
      <c r="C22" s="322"/>
      <c r="D22" s="322">
        <v>34023</v>
      </c>
      <c r="E22" s="322" t="s">
        <v>135</v>
      </c>
      <c r="F22" s="322" t="s">
        <v>126</v>
      </c>
      <c r="G22" s="322"/>
      <c r="H22" s="322">
        <v>2280002101</v>
      </c>
      <c r="I22" s="322" t="s">
        <v>127</v>
      </c>
      <c r="J22" s="322" t="s">
        <v>128</v>
      </c>
      <c r="K22" s="322" t="s">
        <v>162</v>
      </c>
      <c r="L22" s="322" t="s">
        <v>163</v>
      </c>
      <c r="M22" s="322">
        <v>3.8434300000000001E-3</v>
      </c>
      <c r="N22" s="322" t="s">
        <v>159</v>
      </c>
      <c r="O22" s="322" t="s">
        <v>156</v>
      </c>
    </row>
    <row r="23" spans="1:15" x14ac:dyDescent="0.25">
      <c r="A23" s="322" t="s">
        <v>153</v>
      </c>
      <c r="B23" s="322">
        <v>34</v>
      </c>
      <c r="C23" s="322"/>
      <c r="D23" s="322">
        <v>34023</v>
      </c>
      <c r="E23" s="322" t="s">
        <v>135</v>
      </c>
      <c r="F23" s="322" t="s">
        <v>126</v>
      </c>
      <c r="G23" s="322"/>
      <c r="H23" s="322">
        <v>2280002102</v>
      </c>
      <c r="I23" s="322" t="s">
        <v>127</v>
      </c>
      <c r="J23" s="322" t="s">
        <v>128</v>
      </c>
      <c r="K23" s="322" t="s">
        <v>166</v>
      </c>
      <c r="L23" s="322" t="s">
        <v>167</v>
      </c>
      <c r="M23" s="322">
        <v>0.2743912</v>
      </c>
      <c r="N23" s="322" t="s">
        <v>159</v>
      </c>
      <c r="O23" s="322" t="s">
        <v>156</v>
      </c>
    </row>
    <row r="24" spans="1:15" x14ac:dyDescent="0.25">
      <c r="A24" s="322" t="s">
        <v>153</v>
      </c>
      <c r="B24" s="322">
        <v>34</v>
      </c>
      <c r="C24" s="322"/>
      <c r="D24" s="322">
        <v>34015</v>
      </c>
      <c r="E24" s="322" t="s">
        <v>133</v>
      </c>
      <c r="F24" s="322" t="s">
        <v>126</v>
      </c>
      <c r="G24" s="322"/>
      <c r="H24" s="322">
        <v>2280002103</v>
      </c>
      <c r="I24" s="322" t="s">
        <v>127</v>
      </c>
      <c r="J24" s="322" t="s">
        <v>128</v>
      </c>
      <c r="K24" s="322" t="s">
        <v>157</v>
      </c>
      <c r="L24" s="322" t="s">
        <v>158</v>
      </c>
      <c r="M24" s="322">
        <v>11.663740000000001</v>
      </c>
      <c r="N24" s="322" t="s">
        <v>159</v>
      </c>
      <c r="O24" s="322" t="s">
        <v>156</v>
      </c>
    </row>
    <row r="25" spans="1:15" x14ac:dyDescent="0.25">
      <c r="A25" s="322" t="s">
        <v>153</v>
      </c>
      <c r="B25" s="322">
        <v>34</v>
      </c>
      <c r="C25" s="322"/>
      <c r="D25" s="322">
        <v>34015</v>
      </c>
      <c r="E25" s="322" t="s">
        <v>133</v>
      </c>
      <c r="F25" s="322" t="s">
        <v>126</v>
      </c>
      <c r="G25" s="322"/>
      <c r="H25" s="322">
        <v>2280002103</v>
      </c>
      <c r="I25" s="322" t="s">
        <v>127</v>
      </c>
      <c r="J25" s="322" t="s">
        <v>128</v>
      </c>
      <c r="K25" s="322" t="s">
        <v>30</v>
      </c>
      <c r="L25" s="322" t="s">
        <v>168</v>
      </c>
      <c r="M25" s="322">
        <v>0.1955335</v>
      </c>
      <c r="N25" s="322" t="s">
        <v>159</v>
      </c>
      <c r="O25" s="322" t="s">
        <v>156</v>
      </c>
    </row>
    <row r="26" spans="1:15" x14ac:dyDescent="0.25">
      <c r="A26" s="322" t="s">
        <v>153</v>
      </c>
      <c r="B26" s="322">
        <v>34</v>
      </c>
      <c r="C26" s="322"/>
      <c r="D26" s="322">
        <v>34015</v>
      </c>
      <c r="E26" s="322" t="s">
        <v>133</v>
      </c>
      <c r="F26" s="322" t="s">
        <v>126</v>
      </c>
      <c r="G26" s="322"/>
      <c r="H26" s="322">
        <v>2280002103</v>
      </c>
      <c r="I26" s="322" t="s">
        <v>127</v>
      </c>
      <c r="J26" s="322" t="s">
        <v>128</v>
      </c>
      <c r="K26" s="322" t="s">
        <v>160</v>
      </c>
      <c r="L26" s="322" t="s">
        <v>161</v>
      </c>
      <c r="M26" s="322">
        <v>0.19397900000000001</v>
      </c>
      <c r="N26" s="322" t="s">
        <v>159</v>
      </c>
      <c r="O26" s="322" t="s">
        <v>156</v>
      </c>
    </row>
    <row r="27" spans="1:15" x14ac:dyDescent="0.25">
      <c r="A27" s="322" t="s">
        <v>153</v>
      </c>
      <c r="B27" s="322">
        <v>34</v>
      </c>
      <c r="C27" s="322"/>
      <c r="D27" s="322">
        <v>34015</v>
      </c>
      <c r="E27" s="322" t="s">
        <v>133</v>
      </c>
      <c r="F27" s="322" t="s">
        <v>126</v>
      </c>
      <c r="G27" s="322"/>
      <c r="H27" s="322">
        <v>2280002103</v>
      </c>
      <c r="I27" s="322" t="s">
        <v>127</v>
      </c>
      <c r="J27" s="322" t="s">
        <v>128</v>
      </c>
      <c r="K27" s="322" t="s">
        <v>169</v>
      </c>
      <c r="L27" s="322" t="s">
        <v>170</v>
      </c>
      <c r="M27" s="322">
        <v>2.1043780000000001</v>
      </c>
      <c r="N27" s="322" t="s">
        <v>159</v>
      </c>
      <c r="O27" s="322" t="s">
        <v>156</v>
      </c>
    </row>
    <row r="28" spans="1:15" x14ac:dyDescent="0.25">
      <c r="A28" s="322" t="s">
        <v>153</v>
      </c>
      <c r="B28" s="322">
        <v>34</v>
      </c>
      <c r="C28" s="322"/>
      <c r="D28" s="322">
        <v>34015</v>
      </c>
      <c r="E28" s="322" t="s">
        <v>133</v>
      </c>
      <c r="F28" s="322" t="s">
        <v>126</v>
      </c>
      <c r="G28" s="322"/>
      <c r="H28" s="322">
        <v>2280002104</v>
      </c>
      <c r="I28" s="322" t="s">
        <v>127</v>
      </c>
      <c r="J28" s="322" t="s">
        <v>128</v>
      </c>
      <c r="K28" s="322">
        <v>7439921</v>
      </c>
      <c r="L28" s="322" t="s">
        <v>154</v>
      </c>
      <c r="M28" s="322">
        <v>0.44249080000000002</v>
      </c>
      <c r="N28" s="322" t="s">
        <v>155</v>
      </c>
      <c r="O28" s="322" t="s">
        <v>156</v>
      </c>
    </row>
    <row r="29" spans="1:15" x14ac:dyDescent="0.25">
      <c r="A29" s="322" t="s">
        <v>153</v>
      </c>
      <c r="B29" s="322">
        <v>34</v>
      </c>
      <c r="C29" s="322"/>
      <c r="D29" s="322">
        <v>34007</v>
      </c>
      <c r="E29" s="322" t="s">
        <v>130</v>
      </c>
      <c r="F29" s="322" t="s">
        <v>126</v>
      </c>
      <c r="G29" s="322"/>
      <c r="H29" s="322">
        <v>2280002101</v>
      </c>
      <c r="I29" s="322" t="s">
        <v>127</v>
      </c>
      <c r="J29" s="322" t="s">
        <v>128</v>
      </c>
      <c r="K29" s="322" t="s">
        <v>164</v>
      </c>
      <c r="L29" s="322" t="s">
        <v>165</v>
      </c>
      <c r="M29" s="322">
        <v>7.3751426100000002</v>
      </c>
      <c r="N29" s="322" t="s">
        <v>159</v>
      </c>
      <c r="O29" s="322" t="s">
        <v>156</v>
      </c>
    </row>
    <row r="30" spans="1:15" x14ac:dyDescent="0.25">
      <c r="A30" s="322" t="s">
        <v>153</v>
      </c>
      <c r="B30" s="322">
        <v>34</v>
      </c>
      <c r="C30" s="322"/>
      <c r="D30" s="322">
        <v>34007</v>
      </c>
      <c r="E30" s="322" t="s">
        <v>130</v>
      </c>
      <c r="F30" s="322" t="s">
        <v>126</v>
      </c>
      <c r="G30" s="322"/>
      <c r="H30" s="322">
        <v>2280002102</v>
      </c>
      <c r="I30" s="322" t="s">
        <v>127</v>
      </c>
      <c r="J30" s="322" t="s">
        <v>128</v>
      </c>
      <c r="K30" s="322" t="s">
        <v>169</v>
      </c>
      <c r="L30" s="322" t="s">
        <v>170</v>
      </c>
      <c r="M30" s="322">
        <v>5.6477649999999997E-2</v>
      </c>
      <c r="N30" s="322" t="s">
        <v>159</v>
      </c>
      <c r="O30" s="322" t="s">
        <v>156</v>
      </c>
    </row>
    <row r="31" spans="1:15" x14ac:dyDescent="0.25">
      <c r="A31" s="322" t="s">
        <v>153</v>
      </c>
      <c r="B31" s="322">
        <v>34</v>
      </c>
      <c r="C31" s="322"/>
      <c r="D31" s="322">
        <v>34007</v>
      </c>
      <c r="E31" s="322" t="s">
        <v>130</v>
      </c>
      <c r="F31" s="322" t="s">
        <v>126</v>
      </c>
      <c r="G31" s="322"/>
      <c r="H31" s="322">
        <v>2280002104</v>
      </c>
      <c r="I31" s="322" t="s">
        <v>127</v>
      </c>
      <c r="J31" s="322" t="s">
        <v>128</v>
      </c>
      <c r="K31" s="322" t="s">
        <v>169</v>
      </c>
      <c r="L31" s="322" t="s">
        <v>170</v>
      </c>
      <c r="M31" s="322">
        <v>1.6496023500000001</v>
      </c>
      <c r="N31" s="322" t="s">
        <v>159</v>
      </c>
      <c r="O31" s="322" t="s">
        <v>156</v>
      </c>
    </row>
    <row r="32" spans="1:15" x14ac:dyDescent="0.25">
      <c r="A32" s="322" t="s">
        <v>153</v>
      </c>
      <c r="B32" s="322">
        <v>34</v>
      </c>
      <c r="C32" s="322"/>
      <c r="D32" s="322">
        <v>34025</v>
      </c>
      <c r="E32" s="322" t="s">
        <v>39</v>
      </c>
      <c r="F32" s="322" t="s">
        <v>126</v>
      </c>
      <c r="G32" s="322"/>
      <c r="H32" s="322">
        <v>2280002101</v>
      </c>
      <c r="I32" s="322" t="s">
        <v>127</v>
      </c>
      <c r="J32" s="322" t="s">
        <v>128</v>
      </c>
      <c r="K32" s="322" t="s">
        <v>162</v>
      </c>
      <c r="L32" s="322" t="s">
        <v>163</v>
      </c>
      <c r="M32" s="322">
        <v>0.17397080000000001</v>
      </c>
      <c r="N32" s="322" t="s">
        <v>159</v>
      </c>
      <c r="O32" s="322" t="s">
        <v>156</v>
      </c>
    </row>
    <row r="33" spans="1:15" x14ac:dyDescent="0.25">
      <c r="A33" s="322" t="s">
        <v>153</v>
      </c>
      <c r="B33" s="322">
        <v>34</v>
      </c>
      <c r="C33" s="322"/>
      <c r="D33" s="322">
        <v>34001</v>
      </c>
      <c r="E33" s="322" t="s">
        <v>125</v>
      </c>
      <c r="F33" s="322" t="s">
        <v>126</v>
      </c>
      <c r="G33" s="322"/>
      <c r="H33" s="322">
        <v>2280002201</v>
      </c>
      <c r="I33" s="322" t="s">
        <v>127</v>
      </c>
      <c r="J33" s="322" t="s">
        <v>128</v>
      </c>
      <c r="K33" s="322" t="s">
        <v>164</v>
      </c>
      <c r="L33" s="322" t="s">
        <v>165</v>
      </c>
      <c r="M33" s="322">
        <v>3972.5569999999998</v>
      </c>
      <c r="N33" s="322" t="s">
        <v>159</v>
      </c>
      <c r="O33" s="322" t="s">
        <v>156</v>
      </c>
    </row>
    <row r="34" spans="1:15" x14ac:dyDescent="0.25">
      <c r="A34" s="322" t="s">
        <v>153</v>
      </c>
      <c r="B34" s="322">
        <v>34</v>
      </c>
      <c r="C34" s="322"/>
      <c r="D34" s="322">
        <v>34001</v>
      </c>
      <c r="E34" s="322" t="s">
        <v>125</v>
      </c>
      <c r="F34" s="322" t="s">
        <v>126</v>
      </c>
      <c r="G34" s="322"/>
      <c r="H34" s="322">
        <v>2280002201</v>
      </c>
      <c r="I34" s="322" t="s">
        <v>127</v>
      </c>
      <c r="J34" s="322" t="s">
        <v>128</v>
      </c>
      <c r="K34" s="322" t="s">
        <v>169</v>
      </c>
      <c r="L34" s="322" t="s">
        <v>170</v>
      </c>
      <c r="M34" s="322">
        <v>4.7191789999999996</v>
      </c>
      <c r="N34" s="322" t="s">
        <v>159</v>
      </c>
      <c r="O34" s="322" t="s">
        <v>156</v>
      </c>
    </row>
    <row r="35" spans="1:15" x14ac:dyDescent="0.25">
      <c r="A35" s="322" t="s">
        <v>153</v>
      </c>
      <c r="B35" s="322">
        <v>34</v>
      </c>
      <c r="C35" s="322"/>
      <c r="D35" s="322">
        <v>34003</v>
      </c>
      <c r="E35" s="322" t="s">
        <v>34</v>
      </c>
      <c r="F35" s="322" t="s">
        <v>126</v>
      </c>
      <c r="G35" s="322"/>
      <c r="H35" s="322">
        <v>2280002201</v>
      </c>
      <c r="I35" s="322" t="s">
        <v>127</v>
      </c>
      <c r="J35" s="322" t="s">
        <v>128</v>
      </c>
      <c r="K35" s="322" t="s">
        <v>164</v>
      </c>
      <c r="L35" s="322" t="s">
        <v>165</v>
      </c>
      <c r="M35" s="322">
        <v>1873.615</v>
      </c>
      <c r="N35" s="322" t="s">
        <v>159</v>
      </c>
      <c r="O35" s="322" t="s">
        <v>156</v>
      </c>
    </row>
    <row r="36" spans="1:15" x14ac:dyDescent="0.25">
      <c r="A36" s="322" t="s">
        <v>153</v>
      </c>
      <c r="B36" s="322">
        <v>34</v>
      </c>
      <c r="C36" s="322"/>
      <c r="D36" s="322">
        <v>34003</v>
      </c>
      <c r="E36" s="322" t="s">
        <v>34</v>
      </c>
      <c r="F36" s="322" t="s">
        <v>126</v>
      </c>
      <c r="G36" s="322"/>
      <c r="H36" s="322">
        <v>2280002201</v>
      </c>
      <c r="I36" s="322" t="s">
        <v>127</v>
      </c>
      <c r="J36" s="322" t="s">
        <v>128</v>
      </c>
      <c r="K36" s="322" t="s">
        <v>30</v>
      </c>
      <c r="L36" s="322" t="s">
        <v>168</v>
      </c>
      <c r="M36" s="322">
        <v>0.81885470000000005</v>
      </c>
      <c r="N36" s="322" t="s">
        <v>159</v>
      </c>
      <c r="O36" s="322" t="s">
        <v>156</v>
      </c>
    </row>
    <row r="37" spans="1:15" x14ac:dyDescent="0.25">
      <c r="A37" s="322" t="s">
        <v>153</v>
      </c>
      <c r="B37" s="322">
        <v>34</v>
      </c>
      <c r="C37" s="322"/>
      <c r="D37" s="322">
        <v>34003</v>
      </c>
      <c r="E37" s="322" t="s">
        <v>34</v>
      </c>
      <c r="F37" s="322" t="s">
        <v>126</v>
      </c>
      <c r="G37" s="322"/>
      <c r="H37" s="322">
        <v>2280002202</v>
      </c>
      <c r="I37" s="322" t="s">
        <v>127</v>
      </c>
      <c r="J37" s="322" t="s">
        <v>128</v>
      </c>
      <c r="K37" s="322" t="s">
        <v>169</v>
      </c>
      <c r="L37" s="322" t="s">
        <v>170</v>
      </c>
      <c r="M37" s="322">
        <v>1.781234</v>
      </c>
      <c r="N37" s="322" t="s">
        <v>159</v>
      </c>
      <c r="O37" s="322" t="s">
        <v>156</v>
      </c>
    </row>
    <row r="38" spans="1:15" x14ac:dyDescent="0.25">
      <c r="A38" s="322" t="s">
        <v>153</v>
      </c>
      <c r="B38" s="322">
        <v>34</v>
      </c>
      <c r="C38" s="322"/>
      <c r="D38" s="322">
        <v>34003</v>
      </c>
      <c r="E38" s="322" t="s">
        <v>34</v>
      </c>
      <c r="F38" s="322" t="s">
        <v>126</v>
      </c>
      <c r="G38" s="322"/>
      <c r="H38" s="322">
        <v>2280002203</v>
      </c>
      <c r="I38" s="322" t="s">
        <v>127</v>
      </c>
      <c r="J38" s="322" t="s">
        <v>128</v>
      </c>
      <c r="K38" s="322" t="s">
        <v>164</v>
      </c>
      <c r="L38" s="322" t="s">
        <v>165</v>
      </c>
      <c r="M38" s="322">
        <v>90.927850000000007</v>
      </c>
      <c r="N38" s="322" t="s">
        <v>159</v>
      </c>
      <c r="O38" s="322" t="s">
        <v>156</v>
      </c>
    </row>
    <row r="39" spans="1:15" x14ac:dyDescent="0.25">
      <c r="A39" s="322" t="s">
        <v>153</v>
      </c>
      <c r="B39" s="322">
        <v>34</v>
      </c>
      <c r="C39" s="322"/>
      <c r="D39" s="322">
        <v>34003</v>
      </c>
      <c r="E39" s="322" t="s">
        <v>34</v>
      </c>
      <c r="F39" s="322" t="s">
        <v>126</v>
      </c>
      <c r="G39" s="322"/>
      <c r="H39" s="322">
        <v>2280002204</v>
      </c>
      <c r="I39" s="322" t="s">
        <v>127</v>
      </c>
      <c r="J39" s="322" t="s">
        <v>128</v>
      </c>
      <c r="K39" s="322" t="s">
        <v>171</v>
      </c>
      <c r="L39" s="322" t="s">
        <v>172</v>
      </c>
      <c r="M39" s="322">
        <v>1.542685E-4</v>
      </c>
      <c r="N39" s="322" t="s">
        <v>159</v>
      </c>
      <c r="O39" s="322" t="s">
        <v>156</v>
      </c>
    </row>
    <row r="40" spans="1:15" x14ac:dyDescent="0.25">
      <c r="A40" s="322" t="s">
        <v>153</v>
      </c>
      <c r="B40" s="322">
        <v>34</v>
      </c>
      <c r="C40" s="322"/>
      <c r="D40" s="322">
        <v>34005</v>
      </c>
      <c r="E40" s="322" t="s">
        <v>129</v>
      </c>
      <c r="F40" s="322" t="s">
        <v>126</v>
      </c>
      <c r="G40" s="322"/>
      <c r="H40" s="322">
        <v>2280002201</v>
      </c>
      <c r="I40" s="322" t="s">
        <v>127</v>
      </c>
      <c r="J40" s="322" t="s">
        <v>128</v>
      </c>
      <c r="K40" s="322" t="s">
        <v>30</v>
      </c>
      <c r="L40" s="322" t="s">
        <v>168</v>
      </c>
      <c r="M40" s="322">
        <v>0.2349425</v>
      </c>
      <c r="N40" s="322" t="s">
        <v>159</v>
      </c>
      <c r="O40" s="322" t="s">
        <v>156</v>
      </c>
    </row>
    <row r="41" spans="1:15" x14ac:dyDescent="0.25">
      <c r="A41" s="322" t="s">
        <v>153</v>
      </c>
      <c r="B41" s="322">
        <v>34</v>
      </c>
      <c r="C41" s="322"/>
      <c r="D41" s="322">
        <v>34005</v>
      </c>
      <c r="E41" s="322" t="s">
        <v>129</v>
      </c>
      <c r="F41" s="322" t="s">
        <v>126</v>
      </c>
      <c r="G41" s="322"/>
      <c r="H41" s="322">
        <v>2280002202</v>
      </c>
      <c r="I41" s="322" t="s">
        <v>127</v>
      </c>
      <c r="J41" s="322" t="s">
        <v>128</v>
      </c>
      <c r="K41" s="322" t="s">
        <v>30</v>
      </c>
      <c r="L41" s="322" t="s">
        <v>168</v>
      </c>
      <c r="M41" s="322">
        <v>0.32776939999999999</v>
      </c>
      <c r="N41" s="322" t="s">
        <v>159</v>
      </c>
      <c r="O41" s="322" t="s">
        <v>156</v>
      </c>
    </row>
    <row r="42" spans="1:15" x14ac:dyDescent="0.25">
      <c r="A42" s="322" t="s">
        <v>153</v>
      </c>
      <c r="B42" s="322">
        <v>34</v>
      </c>
      <c r="C42" s="322"/>
      <c r="D42" s="322">
        <v>34005</v>
      </c>
      <c r="E42" s="322" t="s">
        <v>129</v>
      </c>
      <c r="F42" s="322" t="s">
        <v>126</v>
      </c>
      <c r="G42" s="322"/>
      <c r="H42" s="322">
        <v>2280002203</v>
      </c>
      <c r="I42" s="322" t="s">
        <v>127</v>
      </c>
      <c r="J42" s="322" t="s">
        <v>128</v>
      </c>
      <c r="K42" s="322" t="s">
        <v>164</v>
      </c>
      <c r="L42" s="322" t="s">
        <v>165</v>
      </c>
      <c r="M42" s="322">
        <v>438.73219999999998</v>
      </c>
      <c r="N42" s="322" t="s">
        <v>159</v>
      </c>
      <c r="O42" s="322" t="s">
        <v>156</v>
      </c>
    </row>
    <row r="43" spans="1:15" x14ac:dyDescent="0.25">
      <c r="A43" s="322" t="s">
        <v>153</v>
      </c>
      <c r="B43" s="322">
        <v>34</v>
      </c>
      <c r="C43" s="322"/>
      <c r="D43" s="322">
        <v>34005</v>
      </c>
      <c r="E43" s="322" t="s">
        <v>129</v>
      </c>
      <c r="F43" s="322" t="s">
        <v>126</v>
      </c>
      <c r="G43" s="322"/>
      <c r="H43" s="322">
        <v>2280002203</v>
      </c>
      <c r="I43" s="322" t="s">
        <v>127</v>
      </c>
      <c r="J43" s="322" t="s">
        <v>128</v>
      </c>
      <c r="K43" s="322" t="s">
        <v>166</v>
      </c>
      <c r="L43" s="322" t="s">
        <v>167</v>
      </c>
      <c r="M43" s="322">
        <v>0.14496100000000001</v>
      </c>
      <c r="N43" s="322" t="s">
        <v>159</v>
      </c>
      <c r="O43" s="322" t="s">
        <v>156</v>
      </c>
    </row>
    <row r="44" spans="1:15" x14ac:dyDescent="0.25">
      <c r="A44" s="322" t="s">
        <v>153</v>
      </c>
      <c r="B44" s="322">
        <v>34</v>
      </c>
      <c r="C44" s="322"/>
      <c r="D44" s="322">
        <v>34005</v>
      </c>
      <c r="E44" s="322" t="s">
        <v>129</v>
      </c>
      <c r="F44" s="322" t="s">
        <v>126</v>
      </c>
      <c r="G44" s="322"/>
      <c r="H44" s="322">
        <v>2280002204</v>
      </c>
      <c r="I44" s="322" t="s">
        <v>127</v>
      </c>
      <c r="J44" s="322" t="s">
        <v>128</v>
      </c>
      <c r="K44" s="322">
        <v>7439921</v>
      </c>
      <c r="L44" s="322" t="s">
        <v>154</v>
      </c>
      <c r="M44" s="322">
        <v>2.2706400000000002E-2</v>
      </c>
      <c r="N44" s="322" t="s">
        <v>155</v>
      </c>
      <c r="O44" s="322" t="s">
        <v>156</v>
      </c>
    </row>
    <row r="45" spans="1:15" x14ac:dyDescent="0.25">
      <c r="A45" s="322" t="s">
        <v>153</v>
      </c>
      <c r="B45" s="322">
        <v>34</v>
      </c>
      <c r="C45" s="322"/>
      <c r="D45" s="322">
        <v>34007</v>
      </c>
      <c r="E45" s="322" t="s">
        <v>130</v>
      </c>
      <c r="F45" s="322" t="s">
        <v>126</v>
      </c>
      <c r="G45" s="322"/>
      <c r="H45" s="322">
        <v>2280002203</v>
      </c>
      <c r="I45" s="322" t="s">
        <v>127</v>
      </c>
      <c r="J45" s="322" t="s">
        <v>128</v>
      </c>
      <c r="K45" s="322">
        <v>7439921</v>
      </c>
      <c r="L45" s="322" t="s">
        <v>154</v>
      </c>
      <c r="M45" s="322">
        <v>0.16476388</v>
      </c>
      <c r="N45" s="322" t="s">
        <v>155</v>
      </c>
      <c r="O45" s="322" t="s">
        <v>156</v>
      </c>
    </row>
    <row r="46" spans="1:15" x14ac:dyDescent="0.25">
      <c r="A46" s="322" t="s">
        <v>153</v>
      </c>
      <c r="B46" s="322">
        <v>34</v>
      </c>
      <c r="C46" s="322"/>
      <c r="D46" s="322">
        <v>34007</v>
      </c>
      <c r="E46" s="322" t="s">
        <v>130</v>
      </c>
      <c r="F46" s="322" t="s">
        <v>126</v>
      </c>
      <c r="G46" s="322"/>
      <c r="H46" s="322">
        <v>2280002203</v>
      </c>
      <c r="I46" s="322" t="s">
        <v>127</v>
      </c>
      <c r="J46" s="322" t="s">
        <v>128</v>
      </c>
      <c r="K46" s="322" t="s">
        <v>166</v>
      </c>
      <c r="L46" s="322" t="s">
        <v>167</v>
      </c>
      <c r="M46" s="322">
        <v>0.71493519999999999</v>
      </c>
      <c r="N46" s="322" t="s">
        <v>159</v>
      </c>
      <c r="O46" s="322" t="s">
        <v>156</v>
      </c>
    </row>
    <row r="47" spans="1:15" x14ac:dyDescent="0.25">
      <c r="A47" s="322" t="s">
        <v>153</v>
      </c>
      <c r="B47" s="322">
        <v>34</v>
      </c>
      <c r="C47" s="322"/>
      <c r="D47" s="322">
        <v>34007</v>
      </c>
      <c r="E47" s="322" t="s">
        <v>130</v>
      </c>
      <c r="F47" s="322" t="s">
        <v>126</v>
      </c>
      <c r="G47" s="322"/>
      <c r="H47" s="322">
        <v>2280002204</v>
      </c>
      <c r="I47" s="322" t="s">
        <v>127</v>
      </c>
      <c r="J47" s="322" t="s">
        <v>128</v>
      </c>
      <c r="K47" s="322" t="s">
        <v>169</v>
      </c>
      <c r="L47" s="322" t="s">
        <v>170</v>
      </c>
      <c r="M47" s="322">
        <v>5.6339519999999998</v>
      </c>
      <c r="N47" s="322" t="s">
        <v>159</v>
      </c>
      <c r="O47" s="322" t="s">
        <v>156</v>
      </c>
    </row>
    <row r="48" spans="1:15" x14ac:dyDescent="0.25">
      <c r="A48" s="322" t="s">
        <v>153</v>
      </c>
      <c r="B48" s="322">
        <v>34</v>
      </c>
      <c r="C48" s="322"/>
      <c r="D48" s="322">
        <v>34009</v>
      </c>
      <c r="E48" s="322" t="s">
        <v>131</v>
      </c>
      <c r="F48" s="322" t="s">
        <v>126</v>
      </c>
      <c r="G48" s="322"/>
      <c r="H48" s="322">
        <v>2280002202</v>
      </c>
      <c r="I48" s="322" t="s">
        <v>127</v>
      </c>
      <c r="J48" s="322" t="s">
        <v>128</v>
      </c>
      <c r="K48" s="322" t="s">
        <v>162</v>
      </c>
      <c r="L48" s="322" t="s">
        <v>163</v>
      </c>
      <c r="M48" s="322">
        <v>43.256689999999999</v>
      </c>
      <c r="N48" s="322" t="s">
        <v>159</v>
      </c>
      <c r="O48" s="322" t="s">
        <v>156</v>
      </c>
    </row>
    <row r="49" spans="1:15" x14ac:dyDescent="0.25">
      <c r="A49" s="322" t="s">
        <v>153</v>
      </c>
      <c r="B49" s="322">
        <v>34</v>
      </c>
      <c r="C49" s="322"/>
      <c r="D49" s="322">
        <v>34009</v>
      </c>
      <c r="E49" s="322" t="s">
        <v>131</v>
      </c>
      <c r="F49" s="322" t="s">
        <v>126</v>
      </c>
      <c r="G49" s="322"/>
      <c r="H49" s="322">
        <v>2280002202</v>
      </c>
      <c r="I49" s="322" t="s">
        <v>127</v>
      </c>
      <c r="J49" s="322" t="s">
        <v>128</v>
      </c>
      <c r="K49" s="322" t="s">
        <v>157</v>
      </c>
      <c r="L49" s="322" t="s">
        <v>158</v>
      </c>
      <c r="M49" s="322">
        <v>277.01010000000002</v>
      </c>
      <c r="N49" s="322" t="s">
        <v>159</v>
      </c>
      <c r="O49" s="322" t="s">
        <v>156</v>
      </c>
    </row>
    <row r="50" spans="1:15" x14ac:dyDescent="0.25">
      <c r="A50" s="322" t="s">
        <v>153</v>
      </c>
      <c r="B50" s="322">
        <v>34</v>
      </c>
      <c r="C50" s="322"/>
      <c r="D50" s="322">
        <v>34009</v>
      </c>
      <c r="E50" s="322" t="s">
        <v>131</v>
      </c>
      <c r="F50" s="322" t="s">
        <v>126</v>
      </c>
      <c r="G50" s="322"/>
      <c r="H50" s="322">
        <v>2280002202</v>
      </c>
      <c r="I50" s="322" t="s">
        <v>127</v>
      </c>
      <c r="J50" s="322" t="s">
        <v>128</v>
      </c>
      <c r="K50" s="322" t="s">
        <v>169</v>
      </c>
      <c r="L50" s="322" t="s">
        <v>170</v>
      </c>
      <c r="M50" s="322">
        <v>8.0564359999999997</v>
      </c>
      <c r="N50" s="322" t="s">
        <v>159</v>
      </c>
      <c r="O50" s="322" t="s">
        <v>156</v>
      </c>
    </row>
    <row r="51" spans="1:15" x14ac:dyDescent="0.25">
      <c r="A51" s="322" t="s">
        <v>153</v>
      </c>
      <c r="B51" s="322">
        <v>34</v>
      </c>
      <c r="C51" s="322"/>
      <c r="D51" s="322">
        <v>34009</v>
      </c>
      <c r="E51" s="322" t="s">
        <v>131</v>
      </c>
      <c r="F51" s="322" t="s">
        <v>126</v>
      </c>
      <c r="G51" s="322"/>
      <c r="H51" s="322">
        <v>2280002203</v>
      </c>
      <c r="I51" s="322" t="s">
        <v>127</v>
      </c>
      <c r="J51" s="322" t="s">
        <v>128</v>
      </c>
      <c r="K51" s="322" t="s">
        <v>169</v>
      </c>
      <c r="L51" s="322" t="s">
        <v>170</v>
      </c>
      <c r="M51" s="322">
        <v>0.81311909999999998</v>
      </c>
      <c r="N51" s="322" t="s">
        <v>159</v>
      </c>
      <c r="O51" s="322" t="s">
        <v>156</v>
      </c>
    </row>
    <row r="52" spans="1:15" x14ac:dyDescent="0.25">
      <c r="A52" s="322" t="s">
        <v>153</v>
      </c>
      <c r="B52" s="322">
        <v>34</v>
      </c>
      <c r="C52" s="322"/>
      <c r="D52" s="322">
        <v>34009</v>
      </c>
      <c r="E52" s="322" t="s">
        <v>131</v>
      </c>
      <c r="F52" s="322" t="s">
        <v>126</v>
      </c>
      <c r="G52" s="322"/>
      <c r="H52" s="322">
        <v>2280002204</v>
      </c>
      <c r="I52" s="322" t="s">
        <v>127</v>
      </c>
      <c r="J52" s="322" t="s">
        <v>128</v>
      </c>
      <c r="K52" s="322">
        <v>7439921</v>
      </c>
      <c r="L52" s="322" t="s">
        <v>154</v>
      </c>
      <c r="M52" s="322">
        <v>1.7519472000000001E-2</v>
      </c>
      <c r="N52" s="322" t="s">
        <v>155</v>
      </c>
      <c r="O52" s="322" t="s">
        <v>156</v>
      </c>
    </row>
    <row r="53" spans="1:15" x14ac:dyDescent="0.25">
      <c r="A53" s="322" t="s">
        <v>153</v>
      </c>
      <c r="B53" s="322">
        <v>34</v>
      </c>
      <c r="C53" s="322"/>
      <c r="D53" s="322">
        <v>34009</v>
      </c>
      <c r="E53" s="322" t="s">
        <v>131</v>
      </c>
      <c r="F53" s="322" t="s">
        <v>126</v>
      </c>
      <c r="G53" s="322"/>
      <c r="H53" s="322">
        <v>2280002204</v>
      </c>
      <c r="I53" s="322" t="s">
        <v>127</v>
      </c>
      <c r="J53" s="322" t="s">
        <v>128</v>
      </c>
      <c r="K53" s="322" t="s">
        <v>162</v>
      </c>
      <c r="L53" s="322" t="s">
        <v>163</v>
      </c>
      <c r="M53" s="322">
        <v>0.36952210000000002</v>
      </c>
      <c r="N53" s="322" t="s">
        <v>159</v>
      </c>
      <c r="O53" s="322" t="s">
        <v>156</v>
      </c>
    </row>
    <row r="54" spans="1:15" x14ac:dyDescent="0.25">
      <c r="A54" s="322" t="s">
        <v>153</v>
      </c>
      <c r="B54" s="322">
        <v>34</v>
      </c>
      <c r="C54" s="322"/>
      <c r="D54" s="322">
        <v>34009</v>
      </c>
      <c r="E54" s="322" t="s">
        <v>131</v>
      </c>
      <c r="F54" s="322" t="s">
        <v>126</v>
      </c>
      <c r="G54" s="322"/>
      <c r="H54" s="322">
        <v>2280002204</v>
      </c>
      <c r="I54" s="322" t="s">
        <v>127</v>
      </c>
      <c r="J54" s="322" t="s">
        <v>128</v>
      </c>
      <c r="K54" s="322" t="s">
        <v>164</v>
      </c>
      <c r="L54" s="322" t="s">
        <v>165</v>
      </c>
      <c r="M54" s="322">
        <v>296.84370000000001</v>
      </c>
      <c r="N54" s="322" t="s">
        <v>159</v>
      </c>
      <c r="O54" s="322" t="s">
        <v>156</v>
      </c>
    </row>
    <row r="55" spans="1:15" x14ac:dyDescent="0.25">
      <c r="A55" s="322" t="s">
        <v>153</v>
      </c>
      <c r="B55" s="322">
        <v>34</v>
      </c>
      <c r="C55" s="322"/>
      <c r="D55" s="322">
        <v>34009</v>
      </c>
      <c r="E55" s="322" t="s">
        <v>131</v>
      </c>
      <c r="F55" s="322" t="s">
        <v>126</v>
      </c>
      <c r="G55" s="322"/>
      <c r="H55" s="322">
        <v>2280002204</v>
      </c>
      <c r="I55" s="322" t="s">
        <v>127</v>
      </c>
      <c r="J55" s="322" t="s">
        <v>128</v>
      </c>
      <c r="K55" s="322" t="s">
        <v>171</v>
      </c>
      <c r="L55" s="322" t="s">
        <v>172</v>
      </c>
      <c r="M55" s="322">
        <v>1.346079E-3</v>
      </c>
      <c r="N55" s="322" t="s">
        <v>159</v>
      </c>
      <c r="O55" s="322" t="s">
        <v>156</v>
      </c>
    </row>
    <row r="56" spans="1:15" x14ac:dyDescent="0.25">
      <c r="A56" s="322" t="s">
        <v>153</v>
      </c>
      <c r="B56" s="322">
        <v>34</v>
      </c>
      <c r="C56" s="322"/>
      <c r="D56" s="322">
        <v>34009</v>
      </c>
      <c r="E56" s="322" t="s">
        <v>131</v>
      </c>
      <c r="F56" s="322" t="s">
        <v>126</v>
      </c>
      <c r="G56" s="322"/>
      <c r="H56" s="322">
        <v>2280002204</v>
      </c>
      <c r="I56" s="322" t="s">
        <v>127</v>
      </c>
      <c r="J56" s="322" t="s">
        <v>128</v>
      </c>
      <c r="K56" s="322" t="s">
        <v>166</v>
      </c>
      <c r="L56" s="322" t="s">
        <v>167</v>
      </c>
      <c r="M56" s="322">
        <v>7.601898E-2</v>
      </c>
      <c r="N56" s="322" t="s">
        <v>159</v>
      </c>
      <c r="O56" s="322" t="s">
        <v>156</v>
      </c>
    </row>
    <row r="57" spans="1:15" x14ac:dyDescent="0.25">
      <c r="A57" s="322" t="s">
        <v>153</v>
      </c>
      <c r="B57" s="322">
        <v>34</v>
      </c>
      <c r="C57" s="322"/>
      <c r="D57" s="322">
        <v>34011</v>
      </c>
      <c r="E57" s="322" t="s">
        <v>132</v>
      </c>
      <c r="F57" s="322" t="s">
        <v>126</v>
      </c>
      <c r="G57" s="322"/>
      <c r="H57" s="322">
        <v>2280002201</v>
      </c>
      <c r="I57" s="322" t="s">
        <v>127</v>
      </c>
      <c r="J57" s="322" t="s">
        <v>128</v>
      </c>
      <c r="K57" s="322" t="s">
        <v>30</v>
      </c>
      <c r="L57" s="322" t="s">
        <v>168</v>
      </c>
      <c r="M57" s="322">
        <v>1.933101</v>
      </c>
      <c r="N57" s="322" t="s">
        <v>159</v>
      </c>
      <c r="O57" s="322" t="s">
        <v>156</v>
      </c>
    </row>
    <row r="58" spans="1:15" x14ac:dyDescent="0.25">
      <c r="A58" s="322" t="s">
        <v>153</v>
      </c>
      <c r="B58" s="322">
        <v>34</v>
      </c>
      <c r="C58" s="322"/>
      <c r="D58" s="322">
        <v>34011</v>
      </c>
      <c r="E58" s="322" t="s">
        <v>132</v>
      </c>
      <c r="F58" s="322" t="s">
        <v>126</v>
      </c>
      <c r="G58" s="322"/>
      <c r="H58" s="322">
        <v>2280002202</v>
      </c>
      <c r="I58" s="322" t="s">
        <v>127</v>
      </c>
      <c r="J58" s="322" t="s">
        <v>128</v>
      </c>
      <c r="K58" s="322" t="s">
        <v>171</v>
      </c>
      <c r="L58" s="322" t="s">
        <v>172</v>
      </c>
      <c r="M58" s="322">
        <v>1.8485430000000001E-2</v>
      </c>
      <c r="N58" s="322" t="s">
        <v>159</v>
      </c>
      <c r="O58" s="322" t="s">
        <v>156</v>
      </c>
    </row>
    <row r="59" spans="1:15" x14ac:dyDescent="0.25">
      <c r="A59" s="322" t="s">
        <v>153</v>
      </c>
      <c r="B59" s="322">
        <v>34</v>
      </c>
      <c r="C59" s="322"/>
      <c r="D59" s="322">
        <v>34011</v>
      </c>
      <c r="E59" s="322" t="s">
        <v>132</v>
      </c>
      <c r="F59" s="322" t="s">
        <v>126</v>
      </c>
      <c r="G59" s="322"/>
      <c r="H59" s="322">
        <v>2280002203</v>
      </c>
      <c r="I59" s="322" t="s">
        <v>127</v>
      </c>
      <c r="J59" s="322" t="s">
        <v>128</v>
      </c>
      <c r="K59" s="322" t="s">
        <v>171</v>
      </c>
      <c r="L59" s="322" t="s">
        <v>172</v>
      </c>
      <c r="M59" s="322">
        <v>6.8957439999999995E-2</v>
      </c>
      <c r="N59" s="322" t="s">
        <v>159</v>
      </c>
      <c r="O59" s="322" t="s">
        <v>156</v>
      </c>
    </row>
    <row r="60" spans="1:15" x14ac:dyDescent="0.25">
      <c r="A60" s="322" t="s">
        <v>153</v>
      </c>
      <c r="B60" s="322">
        <v>34</v>
      </c>
      <c r="C60" s="322"/>
      <c r="D60" s="322">
        <v>34011</v>
      </c>
      <c r="E60" s="322" t="s">
        <v>132</v>
      </c>
      <c r="F60" s="322" t="s">
        <v>126</v>
      </c>
      <c r="G60" s="322"/>
      <c r="H60" s="322">
        <v>2280002204</v>
      </c>
      <c r="I60" s="322" t="s">
        <v>127</v>
      </c>
      <c r="J60" s="322" t="s">
        <v>128</v>
      </c>
      <c r="K60" s="322" t="s">
        <v>157</v>
      </c>
      <c r="L60" s="322" t="s">
        <v>158</v>
      </c>
      <c r="M60" s="322">
        <v>40.5914</v>
      </c>
      <c r="N60" s="322" t="s">
        <v>159</v>
      </c>
      <c r="O60" s="322" t="s">
        <v>156</v>
      </c>
    </row>
    <row r="61" spans="1:15" x14ac:dyDescent="0.25">
      <c r="A61" s="322" t="s">
        <v>153</v>
      </c>
      <c r="B61" s="322">
        <v>34</v>
      </c>
      <c r="C61" s="322"/>
      <c r="D61" s="322">
        <v>34013</v>
      </c>
      <c r="E61" s="322" t="s">
        <v>35</v>
      </c>
      <c r="F61" s="322" t="s">
        <v>126</v>
      </c>
      <c r="G61" s="322"/>
      <c r="H61" s="322">
        <v>2280002203</v>
      </c>
      <c r="I61" s="322" t="s">
        <v>127</v>
      </c>
      <c r="J61" s="322" t="s">
        <v>128</v>
      </c>
      <c r="K61" s="322" t="s">
        <v>171</v>
      </c>
      <c r="L61" s="322" t="s">
        <v>172</v>
      </c>
      <c r="M61" s="322">
        <v>5.163127E-3</v>
      </c>
      <c r="N61" s="322" t="s">
        <v>159</v>
      </c>
      <c r="O61" s="322" t="s">
        <v>156</v>
      </c>
    </row>
    <row r="62" spans="1:15" x14ac:dyDescent="0.25">
      <c r="A62" s="322" t="s">
        <v>153</v>
      </c>
      <c r="B62" s="322">
        <v>34</v>
      </c>
      <c r="C62" s="322"/>
      <c r="D62" s="322">
        <v>34013</v>
      </c>
      <c r="E62" s="322" t="s">
        <v>35</v>
      </c>
      <c r="F62" s="322" t="s">
        <v>126</v>
      </c>
      <c r="G62" s="322"/>
      <c r="H62" s="322">
        <v>2280002203</v>
      </c>
      <c r="I62" s="322" t="s">
        <v>127</v>
      </c>
      <c r="J62" s="322" t="s">
        <v>128</v>
      </c>
      <c r="K62" s="322" t="s">
        <v>157</v>
      </c>
      <c r="L62" s="322" t="s">
        <v>158</v>
      </c>
      <c r="M62" s="322">
        <v>21.453610000000001</v>
      </c>
      <c r="N62" s="322" t="s">
        <v>159</v>
      </c>
      <c r="O62" s="322" t="s">
        <v>156</v>
      </c>
    </row>
    <row r="63" spans="1:15" x14ac:dyDescent="0.25">
      <c r="A63" s="322" t="s">
        <v>153</v>
      </c>
      <c r="B63" s="322">
        <v>34</v>
      </c>
      <c r="C63" s="322"/>
      <c r="D63" s="322">
        <v>34013</v>
      </c>
      <c r="E63" s="322" t="s">
        <v>35</v>
      </c>
      <c r="F63" s="322" t="s">
        <v>126</v>
      </c>
      <c r="G63" s="322"/>
      <c r="H63" s="322">
        <v>2280002203</v>
      </c>
      <c r="I63" s="322" t="s">
        <v>127</v>
      </c>
      <c r="J63" s="322" t="s">
        <v>128</v>
      </c>
      <c r="K63" s="322" t="s">
        <v>166</v>
      </c>
      <c r="L63" s="322" t="s">
        <v>167</v>
      </c>
      <c r="M63" s="322">
        <v>0.29158659999999997</v>
      </c>
      <c r="N63" s="322" t="s">
        <v>159</v>
      </c>
      <c r="O63" s="322" t="s">
        <v>156</v>
      </c>
    </row>
    <row r="64" spans="1:15" x14ac:dyDescent="0.25">
      <c r="A64" s="322" t="s">
        <v>153</v>
      </c>
      <c r="B64" s="322">
        <v>34</v>
      </c>
      <c r="C64" s="322"/>
      <c r="D64" s="322">
        <v>34013</v>
      </c>
      <c r="E64" s="322" t="s">
        <v>35</v>
      </c>
      <c r="F64" s="322" t="s">
        <v>126</v>
      </c>
      <c r="G64" s="322"/>
      <c r="H64" s="322">
        <v>2280002204</v>
      </c>
      <c r="I64" s="322" t="s">
        <v>127</v>
      </c>
      <c r="J64" s="322" t="s">
        <v>128</v>
      </c>
      <c r="K64" s="322">
        <v>7439921</v>
      </c>
      <c r="L64" s="322" t="s">
        <v>154</v>
      </c>
      <c r="M64" s="322">
        <v>9.104044E-2</v>
      </c>
      <c r="N64" s="322" t="s">
        <v>155</v>
      </c>
      <c r="O64" s="322" t="s">
        <v>156</v>
      </c>
    </row>
    <row r="65" spans="1:15" x14ac:dyDescent="0.25">
      <c r="A65" s="322" t="s">
        <v>153</v>
      </c>
      <c r="B65" s="322">
        <v>34</v>
      </c>
      <c r="C65" s="322"/>
      <c r="D65" s="322">
        <v>34013</v>
      </c>
      <c r="E65" s="322" t="s">
        <v>35</v>
      </c>
      <c r="F65" s="322" t="s">
        <v>126</v>
      </c>
      <c r="G65" s="322"/>
      <c r="H65" s="322">
        <v>2280002204</v>
      </c>
      <c r="I65" s="322" t="s">
        <v>127</v>
      </c>
      <c r="J65" s="322" t="s">
        <v>128</v>
      </c>
      <c r="K65" s="322" t="s">
        <v>162</v>
      </c>
      <c r="L65" s="322" t="s">
        <v>163</v>
      </c>
      <c r="M65" s="322">
        <v>1.4888889999999999</v>
      </c>
      <c r="N65" s="322" t="s">
        <v>159</v>
      </c>
      <c r="O65" s="322" t="s">
        <v>156</v>
      </c>
    </row>
    <row r="66" spans="1:15" x14ac:dyDescent="0.25">
      <c r="A66" s="322" t="s">
        <v>153</v>
      </c>
      <c r="B66" s="322">
        <v>34</v>
      </c>
      <c r="C66" s="322"/>
      <c r="D66" s="322">
        <v>34013</v>
      </c>
      <c r="E66" s="322" t="s">
        <v>35</v>
      </c>
      <c r="F66" s="322" t="s">
        <v>126</v>
      </c>
      <c r="G66" s="322"/>
      <c r="H66" s="322">
        <v>2280002204</v>
      </c>
      <c r="I66" s="322" t="s">
        <v>127</v>
      </c>
      <c r="J66" s="322" t="s">
        <v>128</v>
      </c>
      <c r="K66" s="322" t="s">
        <v>169</v>
      </c>
      <c r="L66" s="322" t="s">
        <v>170</v>
      </c>
      <c r="M66" s="322">
        <v>0.59408050000000001</v>
      </c>
      <c r="N66" s="322" t="s">
        <v>159</v>
      </c>
      <c r="O66" s="322" t="s">
        <v>156</v>
      </c>
    </row>
    <row r="67" spans="1:15" x14ac:dyDescent="0.25">
      <c r="A67" s="322" t="s">
        <v>153</v>
      </c>
      <c r="B67" s="322">
        <v>34</v>
      </c>
      <c r="C67" s="322"/>
      <c r="D67" s="322">
        <v>34015</v>
      </c>
      <c r="E67" s="322" t="s">
        <v>133</v>
      </c>
      <c r="F67" s="322" t="s">
        <v>126</v>
      </c>
      <c r="G67" s="322"/>
      <c r="H67" s="322">
        <v>2280002201</v>
      </c>
      <c r="I67" s="322" t="s">
        <v>127</v>
      </c>
      <c r="J67" s="322" t="s">
        <v>128</v>
      </c>
      <c r="K67" s="322" t="s">
        <v>166</v>
      </c>
      <c r="L67" s="322" t="s">
        <v>167</v>
      </c>
      <c r="M67" s="322">
        <v>2.4592369999999999</v>
      </c>
      <c r="N67" s="322" t="s">
        <v>159</v>
      </c>
      <c r="O67" s="322" t="s">
        <v>156</v>
      </c>
    </row>
    <row r="68" spans="1:15" x14ac:dyDescent="0.25">
      <c r="A68" s="322" t="s">
        <v>153</v>
      </c>
      <c r="B68" s="322">
        <v>34</v>
      </c>
      <c r="C68" s="322"/>
      <c r="D68" s="322">
        <v>34015</v>
      </c>
      <c r="E68" s="322" t="s">
        <v>133</v>
      </c>
      <c r="F68" s="322" t="s">
        <v>126</v>
      </c>
      <c r="G68" s="322"/>
      <c r="H68" s="322">
        <v>2280002202</v>
      </c>
      <c r="I68" s="322" t="s">
        <v>127</v>
      </c>
      <c r="J68" s="322" t="s">
        <v>128</v>
      </c>
      <c r="K68" s="322" t="s">
        <v>160</v>
      </c>
      <c r="L68" s="322" t="s">
        <v>161</v>
      </c>
      <c r="M68" s="322">
        <v>0.47893760000000002</v>
      </c>
      <c r="N68" s="322" t="s">
        <v>159</v>
      </c>
      <c r="O68" s="322" t="s">
        <v>156</v>
      </c>
    </row>
    <row r="69" spans="1:15" x14ac:dyDescent="0.25">
      <c r="A69" s="322" t="s">
        <v>153</v>
      </c>
      <c r="B69" s="322">
        <v>34</v>
      </c>
      <c r="C69" s="322"/>
      <c r="D69" s="322">
        <v>34015</v>
      </c>
      <c r="E69" s="322" t="s">
        <v>133</v>
      </c>
      <c r="F69" s="322" t="s">
        <v>126</v>
      </c>
      <c r="G69" s="322"/>
      <c r="H69" s="322">
        <v>2280002203</v>
      </c>
      <c r="I69" s="322" t="s">
        <v>127</v>
      </c>
      <c r="J69" s="322" t="s">
        <v>128</v>
      </c>
      <c r="K69" s="322" t="s">
        <v>169</v>
      </c>
      <c r="L69" s="322" t="s">
        <v>170</v>
      </c>
      <c r="M69" s="322">
        <v>20.268609999999999</v>
      </c>
      <c r="N69" s="322" t="s">
        <v>159</v>
      </c>
      <c r="O69" s="322" t="s">
        <v>156</v>
      </c>
    </row>
    <row r="70" spans="1:15" x14ac:dyDescent="0.25">
      <c r="A70" s="322" t="s">
        <v>153</v>
      </c>
      <c r="B70" s="322">
        <v>34</v>
      </c>
      <c r="C70" s="322"/>
      <c r="D70" s="322">
        <v>34015</v>
      </c>
      <c r="E70" s="322" t="s">
        <v>133</v>
      </c>
      <c r="F70" s="322" t="s">
        <v>126</v>
      </c>
      <c r="G70" s="322"/>
      <c r="H70" s="322">
        <v>2280002204</v>
      </c>
      <c r="I70" s="322" t="s">
        <v>127</v>
      </c>
      <c r="J70" s="322" t="s">
        <v>128</v>
      </c>
      <c r="K70" s="322" t="s">
        <v>169</v>
      </c>
      <c r="L70" s="322" t="s">
        <v>170</v>
      </c>
      <c r="M70" s="322">
        <v>4.2267979999999996</v>
      </c>
      <c r="N70" s="322" t="s">
        <v>159</v>
      </c>
      <c r="O70" s="322" t="s">
        <v>156</v>
      </c>
    </row>
    <row r="71" spans="1:15" x14ac:dyDescent="0.25">
      <c r="A71" s="322" t="s">
        <v>153</v>
      </c>
      <c r="B71" s="322">
        <v>34</v>
      </c>
      <c r="C71" s="322"/>
      <c r="D71" s="322">
        <v>34017</v>
      </c>
      <c r="E71" s="322" t="s">
        <v>36</v>
      </c>
      <c r="F71" s="322" t="s">
        <v>126</v>
      </c>
      <c r="G71" s="322"/>
      <c r="H71" s="322">
        <v>2280002202</v>
      </c>
      <c r="I71" s="322" t="s">
        <v>127</v>
      </c>
      <c r="J71" s="322" t="s">
        <v>128</v>
      </c>
      <c r="K71" s="322" t="s">
        <v>157</v>
      </c>
      <c r="L71" s="322" t="s">
        <v>158</v>
      </c>
      <c r="M71" s="322">
        <v>1236.1369999999999</v>
      </c>
      <c r="N71" s="322" t="s">
        <v>159</v>
      </c>
      <c r="O71" s="322" t="s">
        <v>156</v>
      </c>
    </row>
    <row r="72" spans="1:15" x14ac:dyDescent="0.25">
      <c r="A72" s="322" t="s">
        <v>153</v>
      </c>
      <c r="B72" s="322">
        <v>34</v>
      </c>
      <c r="C72" s="322"/>
      <c r="D72" s="322">
        <v>34017</v>
      </c>
      <c r="E72" s="322" t="s">
        <v>36</v>
      </c>
      <c r="F72" s="322" t="s">
        <v>126</v>
      </c>
      <c r="G72" s="322"/>
      <c r="H72" s="322">
        <v>2280002202</v>
      </c>
      <c r="I72" s="322" t="s">
        <v>127</v>
      </c>
      <c r="J72" s="322" t="s">
        <v>128</v>
      </c>
      <c r="K72" s="322">
        <v>7439921</v>
      </c>
      <c r="L72" s="322" t="s">
        <v>154</v>
      </c>
      <c r="M72" s="322">
        <v>7.6518899999999999</v>
      </c>
      <c r="N72" s="322" t="s">
        <v>155</v>
      </c>
      <c r="O72" s="322" t="s">
        <v>156</v>
      </c>
    </row>
    <row r="73" spans="1:15" x14ac:dyDescent="0.25">
      <c r="A73" s="322" t="s">
        <v>153</v>
      </c>
      <c r="B73" s="322">
        <v>34</v>
      </c>
      <c r="C73" s="322"/>
      <c r="D73" s="322">
        <v>34017</v>
      </c>
      <c r="E73" s="322" t="s">
        <v>36</v>
      </c>
      <c r="F73" s="322" t="s">
        <v>126</v>
      </c>
      <c r="G73" s="322"/>
      <c r="H73" s="322">
        <v>2280002203</v>
      </c>
      <c r="I73" s="322" t="s">
        <v>127</v>
      </c>
      <c r="J73" s="322" t="s">
        <v>128</v>
      </c>
      <c r="K73" s="322" t="s">
        <v>169</v>
      </c>
      <c r="L73" s="322" t="s">
        <v>170</v>
      </c>
      <c r="M73" s="322">
        <v>31.92201</v>
      </c>
      <c r="N73" s="322" t="s">
        <v>159</v>
      </c>
      <c r="O73" s="322" t="s">
        <v>156</v>
      </c>
    </row>
    <row r="74" spans="1:15" x14ac:dyDescent="0.25">
      <c r="A74" s="322" t="s">
        <v>153</v>
      </c>
      <c r="B74" s="322">
        <v>34</v>
      </c>
      <c r="C74" s="322"/>
      <c r="D74" s="322">
        <v>34019</v>
      </c>
      <c r="E74" s="322" t="s">
        <v>37</v>
      </c>
      <c r="F74" s="322" t="s">
        <v>126</v>
      </c>
      <c r="G74" s="322"/>
      <c r="H74" s="322">
        <v>2280002201</v>
      </c>
      <c r="I74" s="322" t="s">
        <v>127</v>
      </c>
      <c r="J74" s="322" t="s">
        <v>128</v>
      </c>
      <c r="K74" s="322" t="s">
        <v>162</v>
      </c>
      <c r="L74" s="322" t="s">
        <v>163</v>
      </c>
      <c r="M74" s="322">
        <v>2.7830999999999998E-4</v>
      </c>
      <c r="N74" s="322" t="s">
        <v>159</v>
      </c>
      <c r="O74" s="322" t="s">
        <v>156</v>
      </c>
    </row>
    <row r="75" spans="1:15" x14ac:dyDescent="0.25">
      <c r="A75" s="322" t="s">
        <v>153</v>
      </c>
      <c r="B75" s="322">
        <v>34</v>
      </c>
      <c r="C75" s="322"/>
      <c r="D75" s="322">
        <v>34019</v>
      </c>
      <c r="E75" s="322" t="s">
        <v>37</v>
      </c>
      <c r="F75" s="322" t="s">
        <v>126</v>
      </c>
      <c r="G75" s="322"/>
      <c r="H75" s="322">
        <v>2280002201</v>
      </c>
      <c r="I75" s="322" t="s">
        <v>127</v>
      </c>
      <c r="J75" s="322" t="s">
        <v>128</v>
      </c>
      <c r="K75" s="322" t="s">
        <v>169</v>
      </c>
      <c r="L75" s="322" t="s">
        <v>170</v>
      </c>
      <c r="M75" s="322">
        <v>8.4599999999999996E-5</v>
      </c>
      <c r="N75" s="322" t="s">
        <v>159</v>
      </c>
      <c r="O75" s="322" t="s">
        <v>156</v>
      </c>
    </row>
    <row r="76" spans="1:15" x14ac:dyDescent="0.25">
      <c r="A76" s="322" t="s">
        <v>153</v>
      </c>
      <c r="B76" s="322">
        <v>34</v>
      </c>
      <c r="C76" s="322"/>
      <c r="D76" s="322">
        <v>34019</v>
      </c>
      <c r="E76" s="322" t="s">
        <v>37</v>
      </c>
      <c r="F76" s="322" t="s">
        <v>126</v>
      </c>
      <c r="G76" s="322"/>
      <c r="H76" s="322">
        <v>2280002202</v>
      </c>
      <c r="I76" s="322" t="s">
        <v>127</v>
      </c>
      <c r="J76" s="322" t="s">
        <v>128</v>
      </c>
      <c r="K76" s="322" t="s">
        <v>164</v>
      </c>
      <c r="L76" s="322" t="s">
        <v>165</v>
      </c>
      <c r="M76" s="322">
        <v>1.7344160000000001E-2</v>
      </c>
      <c r="N76" s="322" t="s">
        <v>159</v>
      </c>
      <c r="O76" s="322" t="s">
        <v>156</v>
      </c>
    </row>
    <row r="77" spans="1:15" x14ac:dyDescent="0.25">
      <c r="A77" s="322" t="s">
        <v>153</v>
      </c>
      <c r="B77" s="322">
        <v>34</v>
      </c>
      <c r="C77" s="322"/>
      <c r="D77" s="322">
        <v>34019</v>
      </c>
      <c r="E77" s="322" t="s">
        <v>37</v>
      </c>
      <c r="F77" s="322" t="s">
        <v>126</v>
      </c>
      <c r="G77" s="322"/>
      <c r="H77" s="322">
        <v>2280002202</v>
      </c>
      <c r="I77" s="322" t="s">
        <v>127</v>
      </c>
      <c r="J77" s="322" t="s">
        <v>128</v>
      </c>
      <c r="K77" s="322" t="s">
        <v>30</v>
      </c>
      <c r="L77" s="322" t="s">
        <v>168</v>
      </c>
      <c r="M77" s="322">
        <v>5.31E-6</v>
      </c>
      <c r="N77" s="322" t="s">
        <v>159</v>
      </c>
      <c r="O77" s="322" t="s">
        <v>156</v>
      </c>
    </row>
    <row r="78" spans="1:15" x14ac:dyDescent="0.25">
      <c r="A78" s="322" t="s">
        <v>153</v>
      </c>
      <c r="B78" s="322">
        <v>34</v>
      </c>
      <c r="C78" s="322"/>
      <c r="D78" s="322">
        <v>34021</v>
      </c>
      <c r="E78" s="322" t="s">
        <v>134</v>
      </c>
      <c r="F78" s="322" t="s">
        <v>126</v>
      </c>
      <c r="G78" s="322"/>
      <c r="H78" s="322">
        <v>2280002201</v>
      </c>
      <c r="I78" s="322" t="s">
        <v>127</v>
      </c>
      <c r="J78" s="322" t="s">
        <v>128</v>
      </c>
      <c r="K78" s="322" t="s">
        <v>157</v>
      </c>
      <c r="L78" s="322" t="s">
        <v>158</v>
      </c>
      <c r="M78" s="322">
        <v>6.3238299999999997E-2</v>
      </c>
      <c r="N78" s="322" t="s">
        <v>159</v>
      </c>
      <c r="O78" s="322" t="s">
        <v>156</v>
      </c>
    </row>
    <row r="79" spans="1:15" x14ac:dyDescent="0.25">
      <c r="A79" s="322" t="s">
        <v>153</v>
      </c>
      <c r="B79" s="322">
        <v>34</v>
      </c>
      <c r="C79" s="322"/>
      <c r="D79" s="322">
        <v>34021</v>
      </c>
      <c r="E79" s="322" t="s">
        <v>134</v>
      </c>
      <c r="F79" s="322" t="s">
        <v>126</v>
      </c>
      <c r="G79" s="322"/>
      <c r="H79" s="322">
        <v>2280002202</v>
      </c>
      <c r="I79" s="322" t="s">
        <v>127</v>
      </c>
      <c r="J79" s="322" t="s">
        <v>128</v>
      </c>
      <c r="K79" s="322" t="s">
        <v>160</v>
      </c>
      <c r="L79" s="322" t="s">
        <v>161</v>
      </c>
      <c r="M79" s="322">
        <v>1.0089299999999999E-3</v>
      </c>
      <c r="N79" s="322" t="s">
        <v>159</v>
      </c>
      <c r="O79" s="322" t="s">
        <v>156</v>
      </c>
    </row>
    <row r="80" spans="1:15" x14ac:dyDescent="0.25">
      <c r="A80" s="322" t="s">
        <v>153</v>
      </c>
      <c r="B80" s="322">
        <v>34</v>
      </c>
      <c r="C80" s="322"/>
      <c r="D80" s="322">
        <v>34023</v>
      </c>
      <c r="E80" s="322" t="s">
        <v>135</v>
      </c>
      <c r="F80" s="322" t="s">
        <v>126</v>
      </c>
      <c r="G80" s="322"/>
      <c r="H80" s="322">
        <v>2280002201</v>
      </c>
      <c r="I80" s="322" t="s">
        <v>127</v>
      </c>
      <c r="J80" s="322" t="s">
        <v>128</v>
      </c>
      <c r="K80" s="322" t="s">
        <v>160</v>
      </c>
      <c r="L80" s="322" t="s">
        <v>161</v>
      </c>
      <c r="M80" s="322">
        <v>4.3438900000000003E-2</v>
      </c>
      <c r="N80" s="322" t="s">
        <v>159</v>
      </c>
      <c r="O80" s="322" t="s">
        <v>156</v>
      </c>
    </row>
    <row r="81" spans="1:15" x14ac:dyDescent="0.25">
      <c r="A81" s="322" t="s">
        <v>153</v>
      </c>
      <c r="B81" s="322">
        <v>34</v>
      </c>
      <c r="C81" s="322"/>
      <c r="D81" s="322">
        <v>34023</v>
      </c>
      <c r="E81" s="322" t="s">
        <v>135</v>
      </c>
      <c r="F81" s="322" t="s">
        <v>126</v>
      </c>
      <c r="G81" s="322"/>
      <c r="H81" s="322">
        <v>2280002201</v>
      </c>
      <c r="I81" s="322" t="s">
        <v>127</v>
      </c>
      <c r="J81" s="322" t="s">
        <v>128</v>
      </c>
      <c r="K81" s="322" t="s">
        <v>164</v>
      </c>
      <c r="L81" s="322" t="s">
        <v>165</v>
      </c>
      <c r="M81" s="322">
        <v>4725.1859999999997</v>
      </c>
      <c r="N81" s="322" t="s">
        <v>159</v>
      </c>
      <c r="O81" s="322" t="s">
        <v>156</v>
      </c>
    </row>
    <row r="82" spans="1:15" x14ac:dyDescent="0.25">
      <c r="A82" s="322" t="s">
        <v>153</v>
      </c>
      <c r="B82" s="322">
        <v>34</v>
      </c>
      <c r="C82" s="322"/>
      <c r="D82" s="322">
        <v>34023</v>
      </c>
      <c r="E82" s="322" t="s">
        <v>135</v>
      </c>
      <c r="F82" s="322" t="s">
        <v>126</v>
      </c>
      <c r="G82" s="322"/>
      <c r="H82" s="322">
        <v>2280002202</v>
      </c>
      <c r="I82" s="322" t="s">
        <v>127</v>
      </c>
      <c r="J82" s="322" t="s">
        <v>128</v>
      </c>
      <c r="K82" s="322">
        <v>7439921</v>
      </c>
      <c r="L82" s="322" t="s">
        <v>154</v>
      </c>
      <c r="M82" s="322">
        <v>0.76449540000000005</v>
      </c>
      <c r="N82" s="322" t="s">
        <v>155</v>
      </c>
      <c r="O82" s="322" t="s">
        <v>156</v>
      </c>
    </row>
    <row r="83" spans="1:15" x14ac:dyDescent="0.25">
      <c r="A83" s="322" t="s">
        <v>153</v>
      </c>
      <c r="B83" s="322">
        <v>34</v>
      </c>
      <c r="C83" s="322"/>
      <c r="D83" s="322">
        <v>34023</v>
      </c>
      <c r="E83" s="322" t="s">
        <v>135</v>
      </c>
      <c r="F83" s="322" t="s">
        <v>126</v>
      </c>
      <c r="G83" s="322"/>
      <c r="H83" s="322">
        <v>2280002203</v>
      </c>
      <c r="I83" s="322" t="s">
        <v>127</v>
      </c>
      <c r="J83" s="322" t="s">
        <v>128</v>
      </c>
      <c r="K83" s="322" t="s">
        <v>169</v>
      </c>
      <c r="L83" s="322" t="s">
        <v>170</v>
      </c>
      <c r="M83" s="322">
        <v>6.0046419999999996</v>
      </c>
      <c r="N83" s="322" t="s">
        <v>159</v>
      </c>
      <c r="O83" s="322" t="s">
        <v>156</v>
      </c>
    </row>
    <row r="84" spans="1:15" x14ac:dyDescent="0.25">
      <c r="A84" s="322" t="s">
        <v>153</v>
      </c>
      <c r="B84" s="322">
        <v>34</v>
      </c>
      <c r="C84" s="322"/>
      <c r="D84" s="322">
        <v>34023</v>
      </c>
      <c r="E84" s="322" t="s">
        <v>135</v>
      </c>
      <c r="F84" s="322" t="s">
        <v>126</v>
      </c>
      <c r="G84" s="322"/>
      <c r="H84" s="322">
        <v>2280002204</v>
      </c>
      <c r="I84" s="322" t="s">
        <v>127</v>
      </c>
      <c r="J84" s="322" t="s">
        <v>128</v>
      </c>
      <c r="K84" s="322" t="s">
        <v>166</v>
      </c>
      <c r="L84" s="322" t="s">
        <v>167</v>
      </c>
      <c r="M84" s="322">
        <v>3.6821579999999998</v>
      </c>
      <c r="N84" s="322" t="s">
        <v>159</v>
      </c>
      <c r="O84" s="322" t="s">
        <v>156</v>
      </c>
    </row>
    <row r="85" spans="1:15" x14ac:dyDescent="0.25">
      <c r="A85" s="322" t="s">
        <v>153</v>
      </c>
      <c r="B85" s="322">
        <v>34</v>
      </c>
      <c r="C85" s="322"/>
      <c r="D85" s="322">
        <v>34025</v>
      </c>
      <c r="E85" s="322" t="s">
        <v>39</v>
      </c>
      <c r="F85" s="322" t="s">
        <v>126</v>
      </c>
      <c r="G85" s="322"/>
      <c r="H85" s="322">
        <v>2280002202</v>
      </c>
      <c r="I85" s="322" t="s">
        <v>127</v>
      </c>
      <c r="J85" s="322" t="s">
        <v>128</v>
      </c>
      <c r="K85" s="322" t="s">
        <v>157</v>
      </c>
      <c r="L85" s="322" t="s">
        <v>158</v>
      </c>
      <c r="M85" s="322">
        <v>431.65980000000002</v>
      </c>
      <c r="N85" s="322" t="s">
        <v>159</v>
      </c>
      <c r="O85" s="322" t="s">
        <v>156</v>
      </c>
    </row>
    <row r="86" spans="1:15" x14ac:dyDescent="0.25">
      <c r="A86" s="322" t="s">
        <v>153</v>
      </c>
      <c r="B86" s="322">
        <v>34</v>
      </c>
      <c r="C86" s="322"/>
      <c r="D86" s="322">
        <v>34025</v>
      </c>
      <c r="E86" s="322" t="s">
        <v>39</v>
      </c>
      <c r="F86" s="322" t="s">
        <v>126</v>
      </c>
      <c r="G86" s="322"/>
      <c r="H86" s="322">
        <v>2280002202</v>
      </c>
      <c r="I86" s="322" t="s">
        <v>127</v>
      </c>
      <c r="J86" s="322" t="s">
        <v>128</v>
      </c>
      <c r="K86" s="322" t="s">
        <v>160</v>
      </c>
      <c r="L86" s="322" t="s">
        <v>161</v>
      </c>
      <c r="M86" s="322">
        <v>1.0858350000000001</v>
      </c>
      <c r="N86" s="322" t="s">
        <v>159</v>
      </c>
      <c r="O86" s="322" t="s">
        <v>156</v>
      </c>
    </row>
    <row r="87" spans="1:15" x14ac:dyDescent="0.25">
      <c r="A87" s="322" t="s">
        <v>153</v>
      </c>
      <c r="B87" s="322">
        <v>34</v>
      </c>
      <c r="C87" s="322"/>
      <c r="D87" s="322">
        <v>34025</v>
      </c>
      <c r="E87" s="322" t="s">
        <v>39</v>
      </c>
      <c r="F87" s="322" t="s">
        <v>126</v>
      </c>
      <c r="G87" s="322"/>
      <c r="H87" s="322">
        <v>2280002202</v>
      </c>
      <c r="I87" s="322" t="s">
        <v>127</v>
      </c>
      <c r="J87" s="322" t="s">
        <v>128</v>
      </c>
      <c r="K87" s="322">
        <v>7439921</v>
      </c>
      <c r="L87" s="322" t="s">
        <v>154</v>
      </c>
      <c r="M87" s="322">
        <v>2.6907679999999998</v>
      </c>
      <c r="N87" s="322" t="s">
        <v>155</v>
      </c>
      <c r="O87" s="322" t="s">
        <v>156</v>
      </c>
    </row>
    <row r="88" spans="1:15" x14ac:dyDescent="0.25">
      <c r="A88" s="322" t="s">
        <v>153</v>
      </c>
      <c r="B88" s="322">
        <v>34</v>
      </c>
      <c r="C88" s="322"/>
      <c r="D88" s="322">
        <v>34025</v>
      </c>
      <c r="E88" s="322" t="s">
        <v>39</v>
      </c>
      <c r="F88" s="322" t="s">
        <v>126</v>
      </c>
      <c r="G88" s="322"/>
      <c r="H88" s="322">
        <v>2280002203</v>
      </c>
      <c r="I88" s="322" t="s">
        <v>127</v>
      </c>
      <c r="J88" s="322" t="s">
        <v>128</v>
      </c>
      <c r="K88" s="322">
        <v>7439921</v>
      </c>
      <c r="L88" s="322" t="s">
        <v>154</v>
      </c>
      <c r="M88" s="322">
        <v>0.98569039999999997</v>
      </c>
      <c r="N88" s="322" t="s">
        <v>155</v>
      </c>
      <c r="O88" s="322" t="s">
        <v>156</v>
      </c>
    </row>
    <row r="89" spans="1:15" x14ac:dyDescent="0.25">
      <c r="A89" s="322" t="s">
        <v>153</v>
      </c>
      <c r="B89" s="322">
        <v>34</v>
      </c>
      <c r="C89" s="322"/>
      <c r="D89" s="322">
        <v>34025</v>
      </c>
      <c r="E89" s="322" t="s">
        <v>39</v>
      </c>
      <c r="F89" s="322" t="s">
        <v>126</v>
      </c>
      <c r="G89" s="322"/>
      <c r="H89" s="322">
        <v>2280002203</v>
      </c>
      <c r="I89" s="322" t="s">
        <v>127</v>
      </c>
      <c r="J89" s="322" t="s">
        <v>128</v>
      </c>
      <c r="K89" s="322" t="s">
        <v>157</v>
      </c>
      <c r="L89" s="322" t="s">
        <v>158</v>
      </c>
      <c r="M89" s="322">
        <v>316.22820000000002</v>
      </c>
      <c r="N89" s="322" t="s">
        <v>159</v>
      </c>
      <c r="O89" s="322" t="s">
        <v>156</v>
      </c>
    </row>
    <row r="90" spans="1:15" x14ac:dyDescent="0.25">
      <c r="A90" s="322" t="s">
        <v>153</v>
      </c>
      <c r="B90" s="322">
        <v>34</v>
      </c>
      <c r="C90" s="322"/>
      <c r="D90" s="322">
        <v>34025</v>
      </c>
      <c r="E90" s="322" t="s">
        <v>39</v>
      </c>
      <c r="F90" s="322" t="s">
        <v>126</v>
      </c>
      <c r="G90" s="322"/>
      <c r="H90" s="322">
        <v>2280002204</v>
      </c>
      <c r="I90" s="322" t="s">
        <v>127</v>
      </c>
      <c r="J90" s="322" t="s">
        <v>128</v>
      </c>
      <c r="K90" s="322">
        <v>7439921</v>
      </c>
      <c r="L90" s="322" t="s">
        <v>154</v>
      </c>
      <c r="M90" s="322">
        <v>0.59470860000000003</v>
      </c>
      <c r="N90" s="322" t="s">
        <v>155</v>
      </c>
      <c r="O90" s="322" t="s">
        <v>156</v>
      </c>
    </row>
    <row r="91" spans="1:15" x14ac:dyDescent="0.25">
      <c r="A91" s="322" t="s">
        <v>153</v>
      </c>
      <c r="B91" s="322">
        <v>34</v>
      </c>
      <c r="C91" s="322"/>
      <c r="D91" s="322">
        <v>34025</v>
      </c>
      <c r="E91" s="322" t="s">
        <v>39</v>
      </c>
      <c r="F91" s="322" t="s">
        <v>126</v>
      </c>
      <c r="G91" s="322"/>
      <c r="H91" s="322">
        <v>2280002204</v>
      </c>
      <c r="I91" s="322" t="s">
        <v>127</v>
      </c>
      <c r="J91" s="322" t="s">
        <v>128</v>
      </c>
      <c r="K91" s="322" t="s">
        <v>30</v>
      </c>
      <c r="L91" s="322" t="s">
        <v>168</v>
      </c>
      <c r="M91" s="322">
        <v>2.3740860000000001</v>
      </c>
      <c r="N91" s="322" t="s">
        <v>159</v>
      </c>
      <c r="O91" s="322" t="s">
        <v>156</v>
      </c>
    </row>
    <row r="92" spans="1:15" x14ac:dyDescent="0.25">
      <c r="A92" s="322" t="s">
        <v>153</v>
      </c>
      <c r="B92" s="322">
        <v>34</v>
      </c>
      <c r="C92" s="322"/>
      <c r="D92" s="322">
        <v>34025</v>
      </c>
      <c r="E92" s="322" t="s">
        <v>39</v>
      </c>
      <c r="F92" s="322" t="s">
        <v>126</v>
      </c>
      <c r="G92" s="322"/>
      <c r="H92" s="322">
        <v>2280002204</v>
      </c>
      <c r="I92" s="322" t="s">
        <v>127</v>
      </c>
      <c r="J92" s="322" t="s">
        <v>128</v>
      </c>
      <c r="K92" s="322" t="s">
        <v>169</v>
      </c>
      <c r="L92" s="322" t="s">
        <v>170</v>
      </c>
      <c r="M92" s="322">
        <v>5.0130879999999998</v>
      </c>
      <c r="N92" s="322" t="s">
        <v>159</v>
      </c>
      <c r="O92" s="322" t="s">
        <v>156</v>
      </c>
    </row>
    <row r="93" spans="1:15" x14ac:dyDescent="0.25">
      <c r="A93" s="322" t="s">
        <v>153</v>
      </c>
      <c r="B93" s="322">
        <v>34</v>
      </c>
      <c r="C93" s="322"/>
      <c r="D93" s="322">
        <v>34029</v>
      </c>
      <c r="E93" s="322" t="s">
        <v>136</v>
      </c>
      <c r="F93" s="322" t="s">
        <v>126</v>
      </c>
      <c r="G93" s="322"/>
      <c r="H93" s="322">
        <v>2280002201</v>
      </c>
      <c r="I93" s="322" t="s">
        <v>127</v>
      </c>
      <c r="J93" s="322" t="s">
        <v>128</v>
      </c>
      <c r="K93" s="322" t="s">
        <v>157</v>
      </c>
      <c r="L93" s="322" t="s">
        <v>158</v>
      </c>
      <c r="M93" s="322">
        <v>63.032760000000003</v>
      </c>
      <c r="N93" s="322" t="s">
        <v>159</v>
      </c>
      <c r="O93" s="322" t="s">
        <v>156</v>
      </c>
    </row>
    <row r="94" spans="1:15" x14ac:dyDescent="0.25">
      <c r="A94" s="322" t="s">
        <v>153</v>
      </c>
      <c r="B94" s="322">
        <v>34</v>
      </c>
      <c r="C94" s="322"/>
      <c r="D94" s="322">
        <v>34029</v>
      </c>
      <c r="E94" s="322" t="s">
        <v>136</v>
      </c>
      <c r="F94" s="322" t="s">
        <v>126</v>
      </c>
      <c r="G94" s="322"/>
      <c r="H94" s="322">
        <v>2280002201</v>
      </c>
      <c r="I94" s="322" t="s">
        <v>127</v>
      </c>
      <c r="J94" s="322" t="s">
        <v>128</v>
      </c>
      <c r="K94" s="322" t="s">
        <v>30</v>
      </c>
      <c r="L94" s="322" t="s">
        <v>168</v>
      </c>
      <c r="M94" s="322">
        <v>1.802171</v>
      </c>
      <c r="N94" s="322" t="s">
        <v>159</v>
      </c>
      <c r="O94" s="322" t="s">
        <v>156</v>
      </c>
    </row>
    <row r="95" spans="1:15" x14ac:dyDescent="0.25">
      <c r="A95" s="322" t="s">
        <v>153</v>
      </c>
      <c r="B95" s="322">
        <v>34</v>
      </c>
      <c r="C95" s="322"/>
      <c r="D95" s="322">
        <v>34029</v>
      </c>
      <c r="E95" s="322" t="s">
        <v>136</v>
      </c>
      <c r="F95" s="322" t="s">
        <v>126</v>
      </c>
      <c r="G95" s="322"/>
      <c r="H95" s="322">
        <v>2280002201</v>
      </c>
      <c r="I95" s="322" t="s">
        <v>127</v>
      </c>
      <c r="J95" s="322" t="s">
        <v>128</v>
      </c>
      <c r="K95" s="322" t="s">
        <v>160</v>
      </c>
      <c r="L95" s="322" t="s">
        <v>161</v>
      </c>
      <c r="M95" s="322">
        <v>2.961886E-2</v>
      </c>
      <c r="N95" s="322" t="s">
        <v>159</v>
      </c>
      <c r="O95" s="322" t="s">
        <v>156</v>
      </c>
    </row>
    <row r="96" spans="1:15" x14ac:dyDescent="0.25">
      <c r="A96" s="322" t="s">
        <v>153</v>
      </c>
      <c r="B96" s="322">
        <v>34</v>
      </c>
      <c r="C96" s="322"/>
      <c r="D96" s="322">
        <v>34029</v>
      </c>
      <c r="E96" s="322" t="s">
        <v>136</v>
      </c>
      <c r="F96" s="322" t="s">
        <v>126</v>
      </c>
      <c r="G96" s="322"/>
      <c r="H96" s="322">
        <v>2280002202</v>
      </c>
      <c r="I96" s="322" t="s">
        <v>127</v>
      </c>
      <c r="J96" s="322" t="s">
        <v>128</v>
      </c>
      <c r="K96" s="322">
        <v>7439921</v>
      </c>
      <c r="L96" s="322" t="s">
        <v>154</v>
      </c>
      <c r="M96" s="322">
        <v>2.4746600000000001</v>
      </c>
      <c r="N96" s="322" t="s">
        <v>155</v>
      </c>
      <c r="O96" s="322" t="s">
        <v>156</v>
      </c>
    </row>
    <row r="97" spans="1:15" x14ac:dyDescent="0.25">
      <c r="A97" s="322" t="s">
        <v>153</v>
      </c>
      <c r="B97" s="322">
        <v>34</v>
      </c>
      <c r="C97" s="322"/>
      <c r="D97" s="322">
        <v>34029</v>
      </c>
      <c r="E97" s="322" t="s">
        <v>136</v>
      </c>
      <c r="F97" s="322" t="s">
        <v>126</v>
      </c>
      <c r="G97" s="322"/>
      <c r="H97" s="322">
        <v>2280002202</v>
      </c>
      <c r="I97" s="322" t="s">
        <v>127</v>
      </c>
      <c r="J97" s="322" t="s">
        <v>128</v>
      </c>
      <c r="K97" s="322" t="s">
        <v>162</v>
      </c>
      <c r="L97" s="322" t="s">
        <v>163</v>
      </c>
      <c r="M97" s="322">
        <v>62.493949999999998</v>
      </c>
      <c r="N97" s="322" t="s">
        <v>159</v>
      </c>
      <c r="O97" s="322" t="s">
        <v>156</v>
      </c>
    </row>
    <row r="98" spans="1:15" x14ac:dyDescent="0.25">
      <c r="A98" s="322" t="s">
        <v>153</v>
      </c>
      <c r="B98" s="322">
        <v>34</v>
      </c>
      <c r="C98" s="322"/>
      <c r="D98" s="322">
        <v>34029</v>
      </c>
      <c r="E98" s="322" t="s">
        <v>136</v>
      </c>
      <c r="F98" s="322" t="s">
        <v>126</v>
      </c>
      <c r="G98" s="322"/>
      <c r="H98" s="322">
        <v>2280002202</v>
      </c>
      <c r="I98" s="322" t="s">
        <v>127</v>
      </c>
      <c r="J98" s="322" t="s">
        <v>128</v>
      </c>
      <c r="K98" s="322" t="s">
        <v>160</v>
      </c>
      <c r="L98" s="322" t="s">
        <v>161</v>
      </c>
      <c r="M98" s="322">
        <v>0.78656000000000004</v>
      </c>
      <c r="N98" s="322" t="s">
        <v>159</v>
      </c>
      <c r="O98" s="322" t="s">
        <v>156</v>
      </c>
    </row>
    <row r="99" spans="1:15" x14ac:dyDescent="0.25">
      <c r="A99" s="322" t="s">
        <v>153</v>
      </c>
      <c r="B99" s="322">
        <v>34</v>
      </c>
      <c r="C99" s="322"/>
      <c r="D99" s="322">
        <v>34029</v>
      </c>
      <c r="E99" s="322" t="s">
        <v>136</v>
      </c>
      <c r="F99" s="322" t="s">
        <v>126</v>
      </c>
      <c r="G99" s="322"/>
      <c r="H99" s="322">
        <v>2280002203</v>
      </c>
      <c r="I99" s="322" t="s">
        <v>127</v>
      </c>
      <c r="J99" s="322" t="s">
        <v>128</v>
      </c>
      <c r="K99" s="322">
        <v>7439921</v>
      </c>
      <c r="L99" s="322" t="s">
        <v>154</v>
      </c>
      <c r="M99" s="322">
        <v>8.1764039999999996E-2</v>
      </c>
      <c r="N99" s="322" t="s">
        <v>155</v>
      </c>
      <c r="O99" s="322" t="s">
        <v>156</v>
      </c>
    </row>
    <row r="100" spans="1:15" x14ac:dyDescent="0.25">
      <c r="A100" s="322" t="s">
        <v>153</v>
      </c>
      <c r="B100" s="322">
        <v>34</v>
      </c>
      <c r="C100" s="322"/>
      <c r="D100" s="322">
        <v>34029</v>
      </c>
      <c r="E100" s="322" t="s">
        <v>136</v>
      </c>
      <c r="F100" s="322" t="s">
        <v>126</v>
      </c>
      <c r="G100" s="322"/>
      <c r="H100" s="322">
        <v>2280002203</v>
      </c>
      <c r="I100" s="322" t="s">
        <v>127</v>
      </c>
      <c r="J100" s="322" t="s">
        <v>128</v>
      </c>
      <c r="K100" s="322" t="s">
        <v>162</v>
      </c>
      <c r="L100" s="322" t="s">
        <v>163</v>
      </c>
      <c r="M100" s="322">
        <v>3.2996259999999999</v>
      </c>
      <c r="N100" s="322" t="s">
        <v>159</v>
      </c>
      <c r="O100" s="322" t="s">
        <v>156</v>
      </c>
    </row>
    <row r="101" spans="1:15" x14ac:dyDescent="0.25">
      <c r="A101" s="322" t="s">
        <v>153</v>
      </c>
      <c r="B101" s="322">
        <v>34</v>
      </c>
      <c r="C101" s="322"/>
      <c r="D101" s="322">
        <v>34029</v>
      </c>
      <c r="E101" s="322" t="s">
        <v>136</v>
      </c>
      <c r="F101" s="322" t="s">
        <v>126</v>
      </c>
      <c r="G101" s="322"/>
      <c r="H101" s="322">
        <v>2280002203</v>
      </c>
      <c r="I101" s="322" t="s">
        <v>127</v>
      </c>
      <c r="J101" s="322" t="s">
        <v>128</v>
      </c>
      <c r="K101" s="322" t="s">
        <v>157</v>
      </c>
      <c r="L101" s="322" t="s">
        <v>158</v>
      </c>
      <c r="M101" s="322">
        <v>29.762499999999999</v>
      </c>
      <c r="N101" s="322" t="s">
        <v>159</v>
      </c>
      <c r="O101" s="322" t="s">
        <v>156</v>
      </c>
    </row>
    <row r="102" spans="1:15" x14ac:dyDescent="0.25">
      <c r="A102" s="322" t="s">
        <v>153</v>
      </c>
      <c r="B102" s="322">
        <v>34</v>
      </c>
      <c r="C102" s="322"/>
      <c r="D102" s="322">
        <v>34029</v>
      </c>
      <c r="E102" s="322" t="s">
        <v>136</v>
      </c>
      <c r="F102" s="322" t="s">
        <v>126</v>
      </c>
      <c r="G102" s="322"/>
      <c r="H102" s="322">
        <v>2280002204</v>
      </c>
      <c r="I102" s="322" t="s">
        <v>127</v>
      </c>
      <c r="J102" s="322" t="s">
        <v>128</v>
      </c>
      <c r="K102" s="322" t="s">
        <v>157</v>
      </c>
      <c r="L102" s="322" t="s">
        <v>158</v>
      </c>
      <c r="M102" s="322">
        <v>4.8727780000000003</v>
      </c>
      <c r="N102" s="322" t="s">
        <v>159</v>
      </c>
      <c r="O102" s="322" t="s">
        <v>156</v>
      </c>
    </row>
    <row r="103" spans="1:15" x14ac:dyDescent="0.25">
      <c r="A103" s="322" t="s">
        <v>153</v>
      </c>
      <c r="B103" s="322">
        <v>34</v>
      </c>
      <c r="C103" s="322"/>
      <c r="D103" s="322">
        <v>34031</v>
      </c>
      <c r="E103" s="322" t="s">
        <v>41</v>
      </c>
      <c r="F103" s="322" t="s">
        <v>126</v>
      </c>
      <c r="G103" s="322"/>
      <c r="H103" s="322">
        <v>2280002201</v>
      </c>
      <c r="I103" s="322" t="s">
        <v>127</v>
      </c>
      <c r="J103" s="322" t="s">
        <v>128</v>
      </c>
      <c r="K103" s="322" t="s">
        <v>171</v>
      </c>
      <c r="L103" s="322" t="s">
        <v>172</v>
      </c>
      <c r="M103" s="322">
        <v>7.2945180000000003E-7</v>
      </c>
      <c r="N103" s="322" t="s">
        <v>159</v>
      </c>
      <c r="O103" s="322" t="s">
        <v>156</v>
      </c>
    </row>
    <row r="104" spans="1:15" x14ac:dyDescent="0.25">
      <c r="A104" s="322" t="s">
        <v>153</v>
      </c>
      <c r="B104" s="322">
        <v>34</v>
      </c>
      <c r="C104" s="322"/>
      <c r="D104" s="322">
        <v>34031</v>
      </c>
      <c r="E104" s="322" t="s">
        <v>41</v>
      </c>
      <c r="F104" s="322" t="s">
        <v>126</v>
      </c>
      <c r="G104" s="322"/>
      <c r="H104" s="322">
        <v>2280002201</v>
      </c>
      <c r="I104" s="322" t="s">
        <v>127</v>
      </c>
      <c r="J104" s="322" t="s">
        <v>128</v>
      </c>
      <c r="K104" s="322" t="s">
        <v>160</v>
      </c>
      <c r="L104" s="322" t="s">
        <v>161</v>
      </c>
      <c r="M104" s="322">
        <v>7.3E-7</v>
      </c>
      <c r="N104" s="322" t="s">
        <v>159</v>
      </c>
      <c r="O104" s="322" t="s">
        <v>156</v>
      </c>
    </row>
    <row r="105" spans="1:15" x14ac:dyDescent="0.25">
      <c r="A105" s="322" t="s">
        <v>153</v>
      </c>
      <c r="B105" s="322">
        <v>34</v>
      </c>
      <c r="C105" s="322"/>
      <c r="D105" s="322">
        <v>34031</v>
      </c>
      <c r="E105" s="322" t="s">
        <v>41</v>
      </c>
      <c r="F105" s="322" t="s">
        <v>126</v>
      </c>
      <c r="G105" s="322"/>
      <c r="H105" s="322">
        <v>2280002202</v>
      </c>
      <c r="I105" s="322" t="s">
        <v>127</v>
      </c>
      <c r="J105" s="322" t="s">
        <v>128</v>
      </c>
      <c r="K105" s="322" t="s">
        <v>164</v>
      </c>
      <c r="L105" s="322" t="s">
        <v>165</v>
      </c>
      <c r="M105" s="322">
        <v>2.3884720000000002E-2</v>
      </c>
      <c r="N105" s="322" t="s">
        <v>159</v>
      </c>
      <c r="O105" s="322" t="s">
        <v>156</v>
      </c>
    </row>
    <row r="106" spans="1:15" x14ac:dyDescent="0.25">
      <c r="A106" s="322" t="s">
        <v>153</v>
      </c>
      <c r="B106" s="322">
        <v>34</v>
      </c>
      <c r="C106" s="322"/>
      <c r="D106" s="322">
        <v>34033</v>
      </c>
      <c r="E106" s="322" t="s">
        <v>137</v>
      </c>
      <c r="F106" s="322" t="s">
        <v>126</v>
      </c>
      <c r="G106" s="322"/>
      <c r="H106" s="322">
        <v>2280002201</v>
      </c>
      <c r="I106" s="322" t="s">
        <v>127</v>
      </c>
      <c r="J106" s="322" t="s">
        <v>128</v>
      </c>
      <c r="K106" s="322" t="s">
        <v>157</v>
      </c>
      <c r="L106" s="322" t="s">
        <v>158</v>
      </c>
      <c r="M106" s="322">
        <v>38.534179999999999</v>
      </c>
      <c r="N106" s="322" t="s">
        <v>159</v>
      </c>
      <c r="O106" s="322" t="s">
        <v>156</v>
      </c>
    </row>
    <row r="107" spans="1:15" x14ac:dyDescent="0.25">
      <c r="A107" s="322" t="s">
        <v>153</v>
      </c>
      <c r="B107" s="322">
        <v>34</v>
      </c>
      <c r="C107" s="322"/>
      <c r="D107" s="322">
        <v>34033</v>
      </c>
      <c r="E107" s="322" t="s">
        <v>137</v>
      </c>
      <c r="F107" s="322" t="s">
        <v>126</v>
      </c>
      <c r="G107" s="322"/>
      <c r="H107" s="322">
        <v>2280002201</v>
      </c>
      <c r="I107" s="322" t="s">
        <v>127</v>
      </c>
      <c r="J107" s="322" t="s">
        <v>128</v>
      </c>
      <c r="K107" s="322" t="s">
        <v>162</v>
      </c>
      <c r="L107" s="322" t="s">
        <v>163</v>
      </c>
      <c r="M107" s="322">
        <v>5.9447549999999998</v>
      </c>
      <c r="N107" s="322" t="s">
        <v>159</v>
      </c>
      <c r="O107" s="322" t="s">
        <v>156</v>
      </c>
    </row>
    <row r="108" spans="1:15" x14ac:dyDescent="0.25">
      <c r="A108" s="322" t="s">
        <v>153</v>
      </c>
      <c r="B108" s="322">
        <v>34</v>
      </c>
      <c r="C108" s="322"/>
      <c r="D108" s="322">
        <v>34033</v>
      </c>
      <c r="E108" s="322" t="s">
        <v>137</v>
      </c>
      <c r="F108" s="322" t="s">
        <v>126</v>
      </c>
      <c r="G108" s="322"/>
      <c r="H108" s="322">
        <v>2280002202</v>
      </c>
      <c r="I108" s="322" t="s">
        <v>127</v>
      </c>
      <c r="J108" s="322" t="s">
        <v>128</v>
      </c>
      <c r="K108" s="322" t="s">
        <v>160</v>
      </c>
      <c r="L108" s="322" t="s">
        <v>161</v>
      </c>
      <c r="M108" s="322">
        <v>2.5718749999999999E-2</v>
      </c>
      <c r="N108" s="322" t="s">
        <v>159</v>
      </c>
      <c r="O108" s="322" t="s">
        <v>156</v>
      </c>
    </row>
    <row r="109" spans="1:15" x14ac:dyDescent="0.25">
      <c r="A109" s="322" t="s">
        <v>153</v>
      </c>
      <c r="B109" s="322">
        <v>34</v>
      </c>
      <c r="C109" s="322"/>
      <c r="D109" s="322">
        <v>34033</v>
      </c>
      <c r="E109" s="322" t="s">
        <v>137</v>
      </c>
      <c r="F109" s="322" t="s">
        <v>126</v>
      </c>
      <c r="G109" s="322"/>
      <c r="H109" s="322">
        <v>2280002203</v>
      </c>
      <c r="I109" s="322" t="s">
        <v>127</v>
      </c>
      <c r="J109" s="322" t="s">
        <v>128</v>
      </c>
      <c r="K109" s="322">
        <v>7439921</v>
      </c>
      <c r="L109" s="322" t="s">
        <v>154</v>
      </c>
      <c r="M109" s="322">
        <v>0.56757020000000002</v>
      </c>
      <c r="N109" s="322" t="s">
        <v>155</v>
      </c>
      <c r="O109" s="322" t="s">
        <v>156</v>
      </c>
    </row>
    <row r="110" spans="1:15" x14ac:dyDescent="0.25">
      <c r="A110" s="322" t="s">
        <v>153</v>
      </c>
      <c r="B110" s="322">
        <v>34</v>
      </c>
      <c r="C110" s="322"/>
      <c r="D110" s="322">
        <v>34033</v>
      </c>
      <c r="E110" s="322" t="s">
        <v>137</v>
      </c>
      <c r="F110" s="322" t="s">
        <v>126</v>
      </c>
      <c r="G110" s="322"/>
      <c r="H110" s="322">
        <v>2280002203</v>
      </c>
      <c r="I110" s="322" t="s">
        <v>127</v>
      </c>
      <c r="J110" s="322" t="s">
        <v>128</v>
      </c>
      <c r="K110" s="322" t="s">
        <v>171</v>
      </c>
      <c r="L110" s="322" t="s">
        <v>172</v>
      </c>
      <c r="M110" s="322">
        <v>4.3608309999999997E-2</v>
      </c>
      <c r="N110" s="322" t="s">
        <v>159</v>
      </c>
      <c r="O110" s="322" t="s">
        <v>156</v>
      </c>
    </row>
    <row r="111" spans="1:15" x14ac:dyDescent="0.25">
      <c r="A111" s="322" t="s">
        <v>153</v>
      </c>
      <c r="B111" s="322">
        <v>34</v>
      </c>
      <c r="C111" s="322"/>
      <c r="D111" s="322">
        <v>34033</v>
      </c>
      <c r="E111" s="322" t="s">
        <v>137</v>
      </c>
      <c r="F111" s="322" t="s">
        <v>126</v>
      </c>
      <c r="G111" s="322"/>
      <c r="H111" s="322">
        <v>2280002203</v>
      </c>
      <c r="I111" s="322" t="s">
        <v>127</v>
      </c>
      <c r="J111" s="322" t="s">
        <v>128</v>
      </c>
      <c r="K111" s="322" t="s">
        <v>30</v>
      </c>
      <c r="L111" s="322" t="s">
        <v>168</v>
      </c>
      <c r="M111" s="322">
        <v>2.265749</v>
      </c>
      <c r="N111" s="322" t="s">
        <v>159</v>
      </c>
      <c r="O111" s="322" t="s">
        <v>156</v>
      </c>
    </row>
    <row r="112" spans="1:15" x14ac:dyDescent="0.25">
      <c r="A112" s="322" t="s">
        <v>153</v>
      </c>
      <c r="B112" s="322">
        <v>34</v>
      </c>
      <c r="C112" s="322"/>
      <c r="D112" s="322">
        <v>34033</v>
      </c>
      <c r="E112" s="322" t="s">
        <v>137</v>
      </c>
      <c r="F112" s="322" t="s">
        <v>126</v>
      </c>
      <c r="G112" s="322"/>
      <c r="H112" s="322">
        <v>2280002204</v>
      </c>
      <c r="I112" s="322" t="s">
        <v>127</v>
      </c>
      <c r="J112" s="322" t="s">
        <v>128</v>
      </c>
      <c r="K112" s="322">
        <v>7439921</v>
      </c>
      <c r="L112" s="322" t="s">
        <v>154</v>
      </c>
      <c r="M112" s="322">
        <v>0.15483440000000001</v>
      </c>
      <c r="N112" s="322" t="s">
        <v>155</v>
      </c>
      <c r="O112" s="322" t="s">
        <v>156</v>
      </c>
    </row>
    <row r="113" spans="1:15" x14ac:dyDescent="0.25">
      <c r="A113" s="322" t="s">
        <v>153</v>
      </c>
      <c r="B113" s="322">
        <v>34</v>
      </c>
      <c r="C113" s="322"/>
      <c r="D113" s="322">
        <v>34033</v>
      </c>
      <c r="E113" s="322" t="s">
        <v>137</v>
      </c>
      <c r="F113" s="322" t="s">
        <v>126</v>
      </c>
      <c r="G113" s="322"/>
      <c r="H113" s="322">
        <v>2280002204</v>
      </c>
      <c r="I113" s="322" t="s">
        <v>127</v>
      </c>
      <c r="J113" s="322" t="s">
        <v>128</v>
      </c>
      <c r="K113" s="322" t="s">
        <v>30</v>
      </c>
      <c r="L113" s="322" t="s">
        <v>168</v>
      </c>
      <c r="M113" s="322">
        <v>0.61810140000000002</v>
      </c>
      <c r="N113" s="322" t="s">
        <v>159</v>
      </c>
      <c r="O113" s="322" t="s">
        <v>156</v>
      </c>
    </row>
    <row r="114" spans="1:15" x14ac:dyDescent="0.25">
      <c r="A114" s="322" t="s">
        <v>153</v>
      </c>
      <c r="B114" s="322">
        <v>34</v>
      </c>
      <c r="C114" s="322"/>
      <c r="D114" s="322">
        <v>34033</v>
      </c>
      <c r="E114" s="322" t="s">
        <v>137</v>
      </c>
      <c r="F114" s="322" t="s">
        <v>126</v>
      </c>
      <c r="G114" s="322"/>
      <c r="H114" s="322">
        <v>2280002204</v>
      </c>
      <c r="I114" s="322" t="s">
        <v>127</v>
      </c>
      <c r="J114" s="322" t="s">
        <v>128</v>
      </c>
      <c r="K114" s="322" t="s">
        <v>160</v>
      </c>
      <c r="L114" s="322" t="s">
        <v>161</v>
      </c>
      <c r="M114" s="322">
        <v>1.557288</v>
      </c>
      <c r="N114" s="322" t="s">
        <v>159</v>
      </c>
      <c r="O114" s="322" t="s">
        <v>156</v>
      </c>
    </row>
    <row r="115" spans="1:15" x14ac:dyDescent="0.25">
      <c r="A115" s="322" t="s">
        <v>153</v>
      </c>
      <c r="B115" s="322">
        <v>34</v>
      </c>
      <c r="C115" s="322"/>
      <c r="D115" s="322">
        <v>34033</v>
      </c>
      <c r="E115" s="322" t="s">
        <v>137</v>
      </c>
      <c r="F115" s="322" t="s">
        <v>126</v>
      </c>
      <c r="G115" s="322"/>
      <c r="H115" s="322">
        <v>2280002204</v>
      </c>
      <c r="I115" s="322" t="s">
        <v>127</v>
      </c>
      <c r="J115" s="322" t="s">
        <v>128</v>
      </c>
      <c r="K115" s="322" t="s">
        <v>169</v>
      </c>
      <c r="L115" s="322" t="s">
        <v>170</v>
      </c>
      <c r="M115" s="322">
        <v>1.380125</v>
      </c>
      <c r="N115" s="322" t="s">
        <v>159</v>
      </c>
      <c r="O115" s="322" t="s">
        <v>156</v>
      </c>
    </row>
    <row r="116" spans="1:15" x14ac:dyDescent="0.25">
      <c r="A116" s="322" t="s">
        <v>153</v>
      </c>
      <c r="B116" s="322">
        <v>34</v>
      </c>
      <c r="C116" s="322"/>
      <c r="D116" s="322">
        <v>34035</v>
      </c>
      <c r="E116" s="322" t="s">
        <v>42</v>
      </c>
      <c r="F116" s="322" t="s">
        <v>126</v>
      </c>
      <c r="G116" s="322"/>
      <c r="H116" s="322">
        <v>2280002201</v>
      </c>
      <c r="I116" s="322" t="s">
        <v>127</v>
      </c>
      <c r="J116" s="322" t="s">
        <v>128</v>
      </c>
      <c r="K116" s="322" t="s">
        <v>30</v>
      </c>
      <c r="L116" s="322" t="s">
        <v>168</v>
      </c>
      <c r="M116" s="322">
        <v>2.2900000000000001E-5</v>
      </c>
      <c r="N116" s="322" t="s">
        <v>159</v>
      </c>
      <c r="O116" s="322" t="s">
        <v>156</v>
      </c>
    </row>
    <row r="117" spans="1:15" x14ac:dyDescent="0.25">
      <c r="A117" s="322" t="s">
        <v>153</v>
      </c>
      <c r="B117" s="322">
        <v>34</v>
      </c>
      <c r="C117" s="322"/>
      <c r="D117" s="322">
        <v>34035</v>
      </c>
      <c r="E117" s="322" t="s">
        <v>42</v>
      </c>
      <c r="F117" s="322" t="s">
        <v>126</v>
      </c>
      <c r="G117" s="322"/>
      <c r="H117" s="322">
        <v>2280002201</v>
      </c>
      <c r="I117" s="322" t="s">
        <v>127</v>
      </c>
      <c r="J117" s="322" t="s">
        <v>128</v>
      </c>
      <c r="K117" s="322" t="s">
        <v>169</v>
      </c>
      <c r="L117" s="322" t="s">
        <v>170</v>
      </c>
      <c r="M117" s="322">
        <v>4.7700000000000001E-5</v>
      </c>
      <c r="N117" s="322" t="s">
        <v>159</v>
      </c>
      <c r="O117" s="322" t="s">
        <v>156</v>
      </c>
    </row>
    <row r="118" spans="1:15" x14ac:dyDescent="0.25">
      <c r="A118" s="322" t="s">
        <v>153</v>
      </c>
      <c r="B118" s="322">
        <v>34</v>
      </c>
      <c r="C118" s="322"/>
      <c r="D118" s="322">
        <v>34035</v>
      </c>
      <c r="E118" s="322" t="s">
        <v>42</v>
      </c>
      <c r="F118" s="322" t="s">
        <v>126</v>
      </c>
      <c r="G118" s="322"/>
      <c r="H118" s="322">
        <v>2280002202</v>
      </c>
      <c r="I118" s="322" t="s">
        <v>127</v>
      </c>
      <c r="J118" s="322" t="s">
        <v>128</v>
      </c>
      <c r="K118" s="322" t="s">
        <v>164</v>
      </c>
      <c r="L118" s="322" t="s">
        <v>165</v>
      </c>
      <c r="M118" s="322">
        <v>1.7344160000000001E-2</v>
      </c>
      <c r="N118" s="322" t="s">
        <v>159</v>
      </c>
      <c r="O118" s="322" t="s">
        <v>156</v>
      </c>
    </row>
    <row r="119" spans="1:15" x14ac:dyDescent="0.25">
      <c r="A119" s="322" t="s">
        <v>153</v>
      </c>
      <c r="B119" s="322">
        <v>34</v>
      </c>
      <c r="C119" s="322"/>
      <c r="D119" s="322">
        <v>34037</v>
      </c>
      <c r="E119" s="322" t="s">
        <v>43</v>
      </c>
      <c r="F119" s="322" t="s">
        <v>126</v>
      </c>
      <c r="G119" s="322"/>
      <c r="H119" s="322">
        <v>2280002202</v>
      </c>
      <c r="I119" s="322" t="s">
        <v>127</v>
      </c>
      <c r="J119" s="322" t="s">
        <v>128</v>
      </c>
      <c r="K119" s="322" t="s">
        <v>171</v>
      </c>
      <c r="L119" s="322" t="s">
        <v>172</v>
      </c>
      <c r="M119" s="322">
        <v>2.1643580000000001E-7</v>
      </c>
      <c r="N119" s="322" t="s">
        <v>159</v>
      </c>
      <c r="O119" s="322" t="s">
        <v>156</v>
      </c>
    </row>
    <row r="120" spans="1:15" x14ac:dyDescent="0.25">
      <c r="A120" s="322" t="s">
        <v>153</v>
      </c>
      <c r="B120" s="322">
        <v>34</v>
      </c>
      <c r="C120" s="322"/>
      <c r="D120" s="322">
        <v>34037</v>
      </c>
      <c r="E120" s="322" t="s">
        <v>43</v>
      </c>
      <c r="F120" s="322" t="s">
        <v>126</v>
      </c>
      <c r="G120" s="322"/>
      <c r="H120" s="322">
        <v>2280002202</v>
      </c>
      <c r="I120" s="322" t="s">
        <v>127</v>
      </c>
      <c r="J120" s="322" t="s">
        <v>128</v>
      </c>
      <c r="K120" s="322" t="s">
        <v>160</v>
      </c>
      <c r="L120" s="322" t="s">
        <v>161</v>
      </c>
      <c r="M120" s="322">
        <v>2.7970190000000001E-7</v>
      </c>
      <c r="N120" s="322" t="s">
        <v>159</v>
      </c>
      <c r="O120" s="322" t="s">
        <v>156</v>
      </c>
    </row>
    <row r="121" spans="1:15" x14ac:dyDescent="0.25">
      <c r="A121" s="322" t="s">
        <v>153</v>
      </c>
      <c r="B121" s="322">
        <v>34</v>
      </c>
      <c r="C121" s="322"/>
      <c r="D121" s="322">
        <v>34039</v>
      </c>
      <c r="E121" s="322" t="s">
        <v>44</v>
      </c>
      <c r="F121" s="322" t="s">
        <v>126</v>
      </c>
      <c r="G121" s="322"/>
      <c r="H121" s="322">
        <v>2280002201</v>
      </c>
      <c r="I121" s="322" t="s">
        <v>127</v>
      </c>
      <c r="J121" s="322" t="s">
        <v>128</v>
      </c>
      <c r="K121" s="322" t="s">
        <v>162</v>
      </c>
      <c r="L121" s="322" t="s">
        <v>163</v>
      </c>
      <c r="M121" s="322">
        <v>9.3714949999999995</v>
      </c>
      <c r="N121" s="322" t="s">
        <v>159</v>
      </c>
      <c r="O121" s="322" t="s">
        <v>156</v>
      </c>
    </row>
    <row r="122" spans="1:15" x14ac:dyDescent="0.25">
      <c r="A122" s="322" t="s">
        <v>153</v>
      </c>
      <c r="B122" s="322">
        <v>34</v>
      </c>
      <c r="C122" s="322"/>
      <c r="D122" s="322">
        <v>34039</v>
      </c>
      <c r="E122" s="322" t="s">
        <v>44</v>
      </c>
      <c r="F122" s="322" t="s">
        <v>126</v>
      </c>
      <c r="G122" s="322"/>
      <c r="H122" s="322">
        <v>2280002201</v>
      </c>
      <c r="I122" s="322" t="s">
        <v>127</v>
      </c>
      <c r="J122" s="322" t="s">
        <v>128</v>
      </c>
      <c r="K122" s="322" t="s">
        <v>164</v>
      </c>
      <c r="L122" s="322" t="s">
        <v>165</v>
      </c>
      <c r="M122" s="322">
        <v>4467.8639999999996</v>
      </c>
      <c r="N122" s="322" t="s">
        <v>159</v>
      </c>
      <c r="O122" s="322" t="s">
        <v>156</v>
      </c>
    </row>
    <row r="123" spans="1:15" x14ac:dyDescent="0.25">
      <c r="A123" s="322" t="s">
        <v>153</v>
      </c>
      <c r="B123" s="322">
        <v>34</v>
      </c>
      <c r="C123" s="322"/>
      <c r="D123" s="322">
        <v>34039</v>
      </c>
      <c r="E123" s="322" t="s">
        <v>44</v>
      </c>
      <c r="F123" s="322" t="s">
        <v>126</v>
      </c>
      <c r="G123" s="322"/>
      <c r="H123" s="322">
        <v>2280002201</v>
      </c>
      <c r="I123" s="322" t="s">
        <v>127</v>
      </c>
      <c r="J123" s="322" t="s">
        <v>128</v>
      </c>
      <c r="K123" s="322" t="s">
        <v>166</v>
      </c>
      <c r="L123" s="322" t="s">
        <v>167</v>
      </c>
      <c r="M123" s="322">
        <v>1.9036</v>
      </c>
      <c r="N123" s="322" t="s">
        <v>159</v>
      </c>
      <c r="O123" s="322" t="s">
        <v>156</v>
      </c>
    </row>
    <row r="124" spans="1:15" x14ac:dyDescent="0.25">
      <c r="A124" s="322" t="s">
        <v>153</v>
      </c>
      <c r="B124" s="322">
        <v>34</v>
      </c>
      <c r="C124" s="322"/>
      <c r="D124" s="322">
        <v>34039</v>
      </c>
      <c r="E124" s="322" t="s">
        <v>44</v>
      </c>
      <c r="F124" s="322" t="s">
        <v>126</v>
      </c>
      <c r="G124" s="322"/>
      <c r="H124" s="322">
        <v>2280002202</v>
      </c>
      <c r="I124" s="322" t="s">
        <v>127</v>
      </c>
      <c r="J124" s="322" t="s">
        <v>128</v>
      </c>
      <c r="K124" s="322" t="s">
        <v>157</v>
      </c>
      <c r="L124" s="322" t="s">
        <v>158</v>
      </c>
      <c r="M124" s="322">
        <v>175.124</v>
      </c>
      <c r="N124" s="322" t="s">
        <v>159</v>
      </c>
      <c r="O124" s="322" t="s">
        <v>156</v>
      </c>
    </row>
    <row r="125" spans="1:15" x14ac:dyDescent="0.25">
      <c r="A125" s="322" t="s">
        <v>153</v>
      </c>
      <c r="B125" s="322">
        <v>34</v>
      </c>
      <c r="C125" s="322"/>
      <c r="D125" s="322">
        <v>34039</v>
      </c>
      <c r="E125" s="322" t="s">
        <v>44</v>
      </c>
      <c r="F125" s="322" t="s">
        <v>126</v>
      </c>
      <c r="G125" s="322"/>
      <c r="H125" s="322">
        <v>2280002202</v>
      </c>
      <c r="I125" s="322" t="s">
        <v>127</v>
      </c>
      <c r="J125" s="322" t="s">
        <v>128</v>
      </c>
      <c r="K125" s="322" t="s">
        <v>160</v>
      </c>
      <c r="L125" s="322" t="s">
        <v>161</v>
      </c>
      <c r="M125" s="322">
        <v>3.6104609999999999</v>
      </c>
      <c r="N125" s="322" t="s">
        <v>159</v>
      </c>
      <c r="O125" s="322" t="s">
        <v>156</v>
      </c>
    </row>
    <row r="126" spans="1:15" x14ac:dyDescent="0.25">
      <c r="A126" s="322" t="s">
        <v>153</v>
      </c>
      <c r="B126" s="322">
        <v>34</v>
      </c>
      <c r="C126" s="322"/>
      <c r="D126" s="322">
        <v>34039</v>
      </c>
      <c r="E126" s="322" t="s">
        <v>44</v>
      </c>
      <c r="F126" s="322" t="s">
        <v>126</v>
      </c>
      <c r="G126" s="322"/>
      <c r="H126" s="322">
        <v>2280002204</v>
      </c>
      <c r="I126" s="322" t="s">
        <v>127</v>
      </c>
      <c r="J126" s="322" t="s">
        <v>128</v>
      </c>
      <c r="K126" s="322" t="s">
        <v>164</v>
      </c>
      <c r="L126" s="322" t="s">
        <v>165</v>
      </c>
      <c r="M126" s="322">
        <v>12169.84</v>
      </c>
      <c r="N126" s="322" t="s">
        <v>159</v>
      </c>
      <c r="O126" s="322" t="s">
        <v>156</v>
      </c>
    </row>
    <row r="127" spans="1:15" x14ac:dyDescent="0.25">
      <c r="A127" s="322" t="s">
        <v>153</v>
      </c>
      <c r="B127" s="322">
        <v>34</v>
      </c>
      <c r="C127" s="322"/>
      <c r="D127" s="322">
        <v>34039</v>
      </c>
      <c r="E127" s="322" t="s">
        <v>44</v>
      </c>
      <c r="F127" s="322" t="s">
        <v>126</v>
      </c>
      <c r="G127" s="322"/>
      <c r="H127" s="322">
        <v>2280002204</v>
      </c>
      <c r="I127" s="322" t="s">
        <v>127</v>
      </c>
      <c r="J127" s="322" t="s">
        <v>128</v>
      </c>
      <c r="K127" s="322" t="s">
        <v>171</v>
      </c>
      <c r="L127" s="322" t="s">
        <v>172</v>
      </c>
      <c r="M127" s="322">
        <v>5.228232E-2</v>
      </c>
      <c r="N127" s="322" t="s">
        <v>159</v>
      </c>
      <c r="O127" s="322" t="s">
        <v>156</v>
      </c>
    </row>
    <row r="128" spans="1:15" x14ac:dyDescent="0.25">
      <c r="A128" s="322" t="s">
        <v>153</v>
      </c>
      <c r="B128" s="322">
        <v>34</v>
      </c>
      <c r="C128" s="322"/>
      <c r="D128" s="322">
        <v>34039</v>
      </c>
      <c r="E128" s="322" t="s">
        <v>44</v>
      </c>
      <c r="F128" s="322" t="s">
        <v>126</v>
      </c>
      <c r="G128" s="322"/>
      <c r="H128" s="322">
        <v>2280002204</v>
      </c>
      <c r="I128" s="322" t="s">
        <v>127</v>
      </c>
      <c r="J128" s="322" t="s">
        <v>128</v>
      </c>
      <c r="K128" s="322" t="s">
        <v>30</v>
      </c>
      <c r="L128" s="322" t="s">
        <v>168</v>
      </c>
      <c r="M128" s="322">
        <v>2.7164229999999998</v>
      </c>
      <c r="N128" s="322" t="s">
        <v>159</v>
      </c>
      <c r="O128" s="322" t="s">
        <v>156</v>
      </c>
    </row>
    <row r="129" spans="1:15" x14ac:dyDescent="0.25">
      <c r="A129" s="322" t="s">
        <v>153</v>
      </c>
      <c r="B129" s="322">
        <v>34</v>
      </c>
      <c r="C129" s="322"/>
      <c r="D129" s="322">
        <v>34009</v>
      </c>
      <c r="E129" s="322" t="s">
        <v>131</v>
      </c>
      <c r="F129" s="322" t="s">
        <v>126</v>
      </c>
      <c r="G129" s="322"/>
      <c r="H129" s="322">
        <v>2280002101</v>
      </c>
      <c r="I129" s="322" t="s">
        <v>127</v>
      </c>
      <c r="J129" s="322" t="s">
        <v>128</v>
      </c>
      <c r="K129" s="322" t="s">
        <v>169</v>
      </c>
      <c r="L129" s="322" t="s">
        <v>170</v>
      </c>
      <c r="M129" s="322">
        <v>0.32005203999999998</v>
      </c>
      <c r="N129" s="322" t="s">
        <v>159</v>
      </c>
      <c r="O129" s="322" t="s">
        <v>156</v>
      </c>
    </row>
    <row r="130" spans="1:15" x14ac:dyDescent="0.25">
      <c r="A130" s="322" t="s">
        <v>153</v>
      </c>
      <c r="B130" s="322">
        <v>34</v>
      </c>
      <c r="C130" s="322"/>
      <c r="D130" s="322">
        <v>34009</v>
      </c>
      <c r="E130" s="322" t="s">
        <v>131</v>
      </c>
      <c r="F130" s="322" t="s">
        <v>126</v>
      </c>
      <c r="G130" s="322"/>
      <c r="H130" s="322">
        <v>2280002102</v>
      </c>
      <c r="I130" s="322" t="s">
        <v>127</v>
      </c>
      <c r="J130" s="322" t="s">
        <v>128</v>
      </c>
      <c r="K130" s="322">
        <v>7439921</v>
      </c>
      <c r="L130" s="322" t="s">
        <v>154</v>
      </c>
      <c r="M130" s="322">
        <v>1.8309232</v>
      </c>
      <c r="N130" s="322" t="s">
        <v>155</v>
      </c>
      <c r="O130" s="322" t="s">
        <v>156</v>
      </c>
    </row>
    <row r="131" spans="1:15" x14ac:dyDescent="0.25">
      <c r="A131" s="322" t="s">
        <v>153</v>
      </c>
      <c r="B131" s="322">
        <v>34</v>
      </c>
      <c r="C131" s="322"/>
      <c r="D131" s="322">
        <v>34009</v>
      </c>
      <c r="E131" s="322" t="s">
        <v>131</v>
      </c>
      <c r="F131" s="322" t="s">
        <v>126</v>
      </c>
      <c r="G131" s="322"/>
      <c r="H131" s="322">
        <v>2280002102</v>
      </c>
      <c r="I131" s="322" t="s">
        <v>127</v>
      </c>
      <c r="J131" s="322" t="s">
        <v>128</v>
      </c>
      <c r="K131" s="322" t="s">
        <v>171</v>
      </c>
      <c r="L131" s="322" t="s">
        <v>172</v>
      </c>
      <c r="M131" s="322">
        <v>0.14067593</v>
      </c>
      <c r="N131" s="322" t="s">
        <v>159</v>
      </c>
      <c r="O131" s="322" t="s">
        <v>156</v>
      </c>
    </row>
    <row r="132" spans="1:15" x14ac:dyDescent="0.25">
      <c r="A132" s="322" t="s">
        <v>153</v>
      </c>
      <c r="B132" s="322">
        <v>34</v>
      </c>
      <c r="C132" s="322"/>
      <c r="D132" s="322">
        <v>34009</v>
      </c>
      <c r="E132" s="322" t="s">
        <v>131</v>
      </c>
      <c r="F132" s="322" t="s">
        <v>126</v>
      </c>
      <c r="G132" s="322"/>
      <c r="H132" s="322">
        <v>2280002104</v>
      </c>
      <c r="I132" s="322" t="s">
        <v>127</v>
      </c>
      <c r="J132" s="322" t="s">
        <v>128</v>
      </c>
      <c r="K132" s="322" t="s">
        <v>171</v>
      </c>
      <c r="L132" s="322" t="s">
        <v>172</v>
      </c>
      <c r="M132" s="322">
        <v>1.0727480000000001E-4</v>
      </c>
      <c r="N132" s="322" t="s">
        <v>159</v>
      </c>
      <c r="O132" s="322" t="s">
        <v>156</v>
      </c>
    </row>
    <row r="133" spans="1:15" x14ac:dyDescent="0.25">
      <c r="A133" s="322" t="s">
        <v>153</v>
      </c>
      <c r="B133" s="322">
        <v>34</v>
      </c>
      <c r="C133" s="322"/>
      <c r="D133" s="322">
        <v>34033</v>
      </c>
      <c r="E133" s="322" t="s">
        <v>137</v>
      </c>
      <c r="F133" s="322" t="s">
        <v>126</v>
      </c>
      <c r="G133" s="322"/>
      <c r="H133" s="322">
        <v>2280002102</v>
      </c>
      <c r="I133" s="322" t="s">
        <v>127</v>
      </c>
      <c r="J133" s="322" t="s">
        <v>128</v>
      </c>
      <c r="K133" s="322" t="s">
        <v>160</v>
      </c>
      <c r="L133" s="322" t="s">
        <v>161</v>
      </c>
      <c r="M133" s="322">
        <v>5.0282299999999999E-3</v>
      </c>
      <c r="N133" s="322" t="s">
        <v>159</v>
      </c>
      <c r="O133" s="322" t="s">
        <v>156</v>
      </c>
    </row>
    <row r="134" spans="1:15" x14ac:dyDescent="0.25">
      <c r="A134" s="322" t="s">
        <v>153</v>
      </c>
      <c r="B134" s="322">
        <v>34</v>
      </c>
      <c r="C134" s="322"/>
      <c r="D134" s="322">
        <v>34001</v>
      </c>
      <c r="E134" s="322" t="s">
        <v>125</v>
      </c>
      <c r="F134" s="322" t="s">
        <v>126</v>
      </c>
      <c r="G134" s="322"/>
      <c r="H134" s="322">
        <v>2280002102</v>
      </c>
      <c r="I134" s="322" t="s">
        <v>127</v>
      </c>
      <c r="J134" s="322" t="s">
        <v>128</v>
      </c>
      <c r="K134" s="322" t="s">
        <v>166</v>
      </c>
      <c r="L134" s="322" t="s">
        <v>167</v>
      </c>
      <c r="M134" s="322">
        <v>3.623983</v>
      </c>
      <c r="N134" s="322" t="s">
        <v>159</v>
      </c>
      <c r="O134" s="322" t="s">
        <v>156</v>
      </c>
    </row>
    <row r="135" spans="1:15" x14ac:dyDescent="0.25">
      <c r="A135" s="322" t="s">
        <v>153</v>
      </c>
      <c r="B135" s="322">
        <v>34</v>
      </c>
      <c r="C135" s="322"/>
      <c r="D135" s="322">
        <v>34001</v>
      </c>
      <c r="E135" s="322" t="s">
        <v>125</v>
      </c>
      <c r="F135" s="322" t="s">
        <v>126</v>
      </c>
      <c r="G135" s="322"/>
      <c r="H135" s="322">
        <v>2280002102</v>
      </c>
      <c r="I135" s="322" t="s">
        <v>127</v>
      </c>
      <c r="J135" s="322" t="s">
        <v>128</v>
      </c>
      <c r="K135" s="322" t="s">
        <v>169</v>
      </c>
      <c r="L135" s="322" t="s">
        <v>170</v>
      </c>
      <c r="M135" s="322">
        <v>4.0423580000000001</v>
      </c>
      <c r="N135" s="322" t="s">
        <v>159</v>
      </c>
      <c r="O135" s="322" t="s">
        <v>156</v>
      </c>
    </row>
    <row r="136" spans="1:15" x14ac:dyDescent="0.25">
      <c r="A136" s="322" t="s">
        <v>153</v>
      </c>
      <c r="B136" s="322">
        <v>34</v>
      </c>
      <c r="C136" s="322"/>
      <c r="D136" s="322">
        <v>34001</v>
      </c>
      <c r="E136" s="322" t="s">
        <v>125</v>
      </c>
      <c r="F136" s="322" t="s">
        <v>126</v>
      </c>
      <c r="G136" s="322"/>
      <c r="H136" s="322">
        <v>2280002104</v>
      </c>
      <c r="I136" s="322" t="s">
        <v>127</v>
      </c>
      <c r="J136" s="322" t="s">
        <v>128</v>
      </c>
      <c r="K136" s="322">
        <v>7439921</v>
      </c>
      <c r="L136" s="322" t="s">
        <v>154</v>
      </c>
      <c r="M136" s="322">
        <v>3.13388E-4</v>
      </c>
      <c r="N136" s="322" t="s">
        <v>155</v>
      </c>
      <c r="O136" s="322" t="s">
        <v>156</v>
      </c>
    </row>
    <row r="137" spans="1:15" x14ac:dyDescent="0.25">
      <c r="A137" s="322" t="s">
        <v>153</v>
      </c>
      <c r="B137" s="322">
        <v>34</v>
      </c>
      <c r="C137" s="322"/>
      <c r="D137" s="322">
        <v>34001</v>
      </c>
      <c r="E137" s="322" t="s">
        <v>125</v>
      </c>
      <c r="F137" s="322" t="s">
        <v>126</v>
      </c>
      <c r="G137" s="322"/>
      <c r="H137" s="322">
        <v>2280002104</v>
      </c>
      <c r="I137" s="322" t="s">
        <v>127</v>
      </c>
      <c r="J137" s="322" t="s">
        <v>128</v>
      </c>
      <c r="K137" s="322" t="s">
        <v>157</v>
      </c>
      <c r="L137" s="322" t="s">
        <v>158</v>
      </c>
      <c r="M137" s="322">
        <v>7.8569120000000006E-2</v>
      </c>
      <c r="N137" s="322" t="s">
        <v>159</v>
      </c>
      <c r="O137" s="322" t="s">
        <v>156</v>
      </c>
    </row>
    <row r="138" spans="1:15" x14ac:dyDescent="0.25">
      <c r="A138" s="322" t="s">
        <v>153</v>
      </c>
      <c r="B138" s="322">
        <v>34</v>
      </c>
      <c r="C138" s="322"/>
      <c r="D138" s="322">
        <v>34001</v>
      </c>
      <c r="E138" s="322" t="s">
        <v>125</v>
      </c>
      <c r="F138" s="322" t="s">
        <v>126</v>
      </c>
      <c r="G138" s="322"/>
      <c r="H138" s="322">
        <v>2280002104</v>
      </c>
      <c r="I138" s="322" t="s">
        <v>127</v>
      </c>
      <c r="J138" s="322" t="s">
        <v>128</v>
      </c>
      <c r="K138" s="322" t="s">
        <v>166</v>
      </c>
      <c r="L138" s="322" t="s">
        <v>167</v>
      </c>
      <c r="M138" s="322">
        <v>1.3597800000000001E-3</v>
      </c>
      <c r="N138" s="322" t="s">
        <v>159</v>
      </c>
      <c r="O138" s="322" t="s">
        <v>156</v>
      </c>
    </row>
    <row r="139" spans="1:15" x14ac:dyDescent="0.25">
      <c r="A139" s="322" t="s">
        <v>153</v>
      </c>
      <c r="B139" s="322">
        <v>34</v>
      </c>
      <c r="C139" s="322"/>
      <c r="D139" s="322">
        <v>34017</v>
      </c>
      <c r="E139" s="322" t="s">
        <v>36</v>
      </c>
      <c r="F139" s="322" t="s">
        <v>126</v>
      </c>
      <c r="G139" s="322"/>
      <c r="H139" s="322">
        <v>2280002101</v>
      </c>
      <c r="I139" s="322" t="s">
        <v>127</v>
      </c>
      <c r="J139" s="322" t="s">
        <v>128</v>
      </c>
      <c r="K139" s="322" t="s">
        <v>162</v>
      </c>
      <c r="L139" s="322" t="s">
        <v>163</v>
      </c>
      <c r="M139" s="322">
        <v>14.670787000000001</v>
      </c>
      <c r="N139" s="322" t="s">
        <v>159</v>
      </c>
      <c r="O139" s="322" t="s">
        <v>156</v>
      </c>
    </row>
    <row r="140" spans="1:15" x14ac:dyDescent="0.25">
      <c r="A140" s="322" t="s">
        <v>153</v>
      </c>
      <c r="B140" s="322">
        <v>34</v>
      </c>
      <c r="C140" s="322"/>
      <c r="D140" s="322">
        <v>34017</v>
      </c>
      <c r="E140" s="322" t="s">
        <v>36</v>
      </c>
      <c r="F140" s="322" t="s">
        <v>126</v>
      </c>
      <c r="G140" s="322"/>
      <c r="H140" s="322">
        <v>2280002101</v>
      </c>
      <c r="I140" s="322" t="s">
        <v>127</v>
      </c>
      <c r="J140" s="322" t="s">
        <v>128</v>
      </c>
      <c r="K140" s="322" t="s">
        <v>171</v>
      </c>
      <c r="L140" s="322" t="s">
        <v>172</v>
      </c>
      <c r="M140" s="322">
        <v>8.1299012000000004E-2</v>
      </c>
      <c r="N140" s="322" t="s">
        <v>159</v>
      </c>
      <c r="O140" s="322" t="s">
        <v>156</v>
      </c>
    </row>
    <row r="141" spans="1:15" x14ac:dyDescent="0.25">
      <c r="A141" s="322" t="s">
        <v>153</v>
      </c>
      <c r="B141" s="322">
        <v>34</v>
      </c>
      <c r="C141" s="322"/>
      <c r="D141" s="322">
        <v>34017</v>
      </c>
      <c r="E141" s="322" t="s">
        <v>36</v>
      </c>
      <c r="F141" s="322" t="s">
        <v>126</v>
      </c>
      <c r="G141" s="322"/>
      <c r="H141" s="322">
        <v>2280002101</v>
      </c>
      <c r="I141" s="322" t="s">
        <v>127</v>
      </c>
      <c r="J141" s="322" t="s">
        <v>128</v>
      </c>
      <c r="K141" s="322" t="s">
        <v>157</v>
      </c>
      <c r="L141" s="322" t="s">
        <v>158</v>
      </c>
      <c r="M141" s="322">
        <v>140.43753000000001</v>
      </c>
      <c r="N141" s="322" t="s">
        <v>159</v>
      </c>
      <c r="O141" s="322" t="s">
        <v>156</v>
      </c>
    </row>
    <row r="142" spans="1:15" x14ac:dyDescent="0.25">
      <c r="A142" s="322" t="s">
        <v>153</v>
      </c>
      <c r="B142" s="322">
        <v>34</v>
      </c>
      <c r="C142" s="322"/>
      <c r="D142" s="322">
        <v>34017</v>
      </c>
      <c r="E142" s="322" t="s">
        <v>36</v>
      </c>
      <c r="F142" s="322" t="s">
        <v>126</v>
      </c>
      <c r="G142" s="322"/>
      <c r="H142" s="322">
        <v>2280002101</v>
      </c>
      <c r="I142" s="322" t="s">
        <v>127</v>
      </c>
      <c r="J142" s="322" t="s">
        <v>128</v>
      </c>
      <c r="K142" s="322" t="s">
        <v>30</v>
      </c>
      <c r="L142" s="322" t="s">
        <v>168</v>
      </c>
      <c r="M142" s="322">
        <v>4.2240390999999997</v>
      </c>
      <c r="N142" s="322" t="s">
        <v>159</v>
      </c>
      <c r="O142" s="322" t="s">
        <v>156</v>
      </c>
    </row>
    <row r="143" spans="1:15" x14ac:dyDescent="0.25">
      <c r="A143" s="322" t="s">
        <v>153</v>
      </c>
      <c r="B143" s="322">
        <v>34</v>
      </c>
      <c r="C143" s="322"/>
      <c r="D143" s="322">
        <v>34017</v>
      </c>
      <c r="E143" s="322" t="s">
        <v>36</v>
      </c>
      <c r="F143" s="322" t="s">
        <v>126</v>
      </c>
      <c r="G143" s="322"/>
      <c r="H143" s="322">
        <v>2280002101</v>
      </c>
      <c r="I143" s="322" t="s">
        <v>127</v>
      </c>
      <c r="J143" s="322" t="s">
        <v>128</v>
      </c>
      <c r="K143" s="322">
        <v>7439921</v>
      </c>
      <c r="L143" s="322" t="s">
        <v>154</v>
      </c>
      <c r="M143" s="322">
        <v>1.05812174</v>
      </c>
      <c r="N143" s="322" t="s">
        <v>155</v>
      </c>
      <c r="O143" s="322" t="s">
        <v>156</v>
      </c>
    </row>
    <row r="144" spans="1:15" x14ac:dyDescent="0.25">
      <c r="A144" s="322" t="s">
        <v>153</v>
      </c>
      <c r="B144" s="322">
        <v>34</v>
      </c>
      <c r="C144" s="322"/>
      <c r="D144" s="322">
        <v>34017</v>
      </c>
      <c r="E144" s="322" t="s">
        <v>36</v>
      </c>
      <c r="F144" s="322" t="s">
        <v>126</v>
      </c>
      <c r="G144" s="322"/>
      <c r="H144" s="322">
        <v>2280002102</v>
      </c>
      <c r="I144" s="322" t="s">
        <v>127</v>
      </c>
      <c r="J144" s="322" t="s">
        <v>128</v>
      </c>
      <c r="K144" s="322" t="s">
        <v>164</v>
      </c>
      <c r="L144" s="322" t="s">
        <v>165</v>
      </c>
      <c r="M144" s="322">
        <v>69087.197899999999</v>
      </c>
      <c r="N144" s="322" t="s">
        <v>159</v>
      </c>
      <c r="O144" s="322" t="s">
        <v>156</v>
      </c>
    </row>
    <row r="145" spans="1:15" x14ac:dyDescent="0.25">
      <c r="A145" s="322" t="s">
        <v>153</v>
      </c>
      <c r="B145" s="322">
        <v>34</v>
      </c>
      <c r="C145" s="322"/>
      <c r="D145" s="322">
        <v>34017</v>
      </c>
      <c r="E145" s="322" t="s">
        <v>36</v>
      </c>
      <c r="F145" s="322" t="s">
        <v>126</v>
      </c>
      <c r="G145" s="322"/>
      <c r="H145" s="322">
        <v>2280002102</v>
      </c>
      <c r="I145" s="322" t="s">
        <v>127</v>
      </c>
      <c r="J145" s="322" t="s">
        <v>128</v>
      </c>
      <c r="K145" s="322" t="s">
        <v>30</v>
      </c>
      <c r="L145" s="322" t="s">
        <v>168</v>
      </c>
      <c r="M145" s="322">
        <v>25.041152499999999</v>
      </c>
      <c r="N145" s="322" t="s">
        <v>159</v>
      </c>
      <c r="O145" s="322" t="s">
        <v>156</v>
      </c>
    </row>
    <row r="146" spans="1:15" x14ac:dyDescent="0.25">
      <c r="A146" s="322" t="s">
        <v>153</v>
      </c>
      <c r="B146" s="322">
        <v>34</v>
      </c>
      <c r="C146" s="322"/>
      <c r="D146" s="322">
        <v>34017</v>
      </c>
      <c r="E146" s="322" t="s">
        <v>36</v>
      </c>
      <c r="F146" s="322" t="s">
        <v>126</v>
      </c>
      <c r="G146" s="322"/>
      <c r="H146" s="322">
        <v>2280002103</v>
      </c>
      <c r="I146" s="322" t="s">
        <v>127</v>
      </c>
      <c r="J146" s="322" t="s">
        <v>128</v>
      </c>
      <c r="K146" s="322" t="s">
        <v>157</v>
      </c>
      <c r="L146" s="322" t="s">
        <v>158</v>
      </c>
      <c r="M146" s="322">
        <v>259.48253165</v>
      </c>
      <c r="N146" s="322" t="s">
        <v>159</v>
      </c>
      <c r="O146" s="322" t="s">
        <v>156</v>
      </c>
    </row>
    <row r="147" spans="1:15" x14ac:dyDescent="0.25">
      <c r="A147" s="322" t="s">
        <v>153</v>
      </c>
      <c r="B147" s="322">
        <v>34</v>
      </c>
      <c r="C147" s="322"/>
      <c r="D147" s="322">
        <v>34017</v>
      </c>
      <c r="E147" s="322" t="s">
        <v>36</v>
      </c>
      <c r="F147" s="322" t="s">
        <v>126</v>
      </c>
      <c r="G147" s="322"/>
      <c r="H147" s="322">
        <v>2280002103</v>
      </c>
      <c r="I147" s="322" t="s">
        <v>127</v>
      </c>
      <c r="J147" s="322" t="s">
        <v>128</v>
      </c>
      <c r="K147" s="322" t="s">
        <v>30</v>
      </c>
      <c r="L147" s="322" t="s">
        <v>168</v>
      </c>
      <c r="M147" s="322">
        <v>4.3518979499999997</v>
      </c>
      <c r="N147" s="322" t="s">
        <v>159</v>
      </c>
      <c r="O147" s="322" t="s">
        <v>156</v>
      </c>
    </row>
    <row r="148" spans="1:15" x14ac:dyDescent="0.25">
      <c r="A148" s="322" t="s">
        <v>153</v>
      </c>
      <c r="B148" s="322">
        <v>34</v>
      </c>
      <c r="C148" s="322"/>
      <c r="D148" s="322">
        <v>34017</v>
      </c>
      <c r="E148" s="322" t="s">
        <v>36</v>
      </c>
      <c r="F148" s="322" t="s">
        <v>126</v>
      </c>
      <c r="G148" s="322"/>
      <c r="H148" s="322">
        <v>2280002104</v>
      </c>
      <c r="I148" s="322" t="s">
        <v>127</v>
      </c>
      <c r="J148" s="322" t="s">
        <v>128</v>
      </c>
      <c r="K148" s="322" t="s">
        <v>169</v>
      </c>
      <c r="L148" s="322" t="s">
        <v>170</v>
      </c>
      <c r="M148" s="322">
        <v>21.960566679999999</v>
      </c>
      <c r="N148" s="322" t="s">
        <v>159</v>
      </c>
      <c r="O148" s="322" t="s">
        <v>156</v>
      </c>
    </row>
    <row r="149" spans="1:15" x14ac:dyDescent="0.25">
      <c r="A149" s="322" t="s">
        <v>153</v>
      </c>
      <c r="B149" s="322">
        <v>34</v>
      </c>
      <c r="C149" s="322"/>
      <c r="D149" s="322">
        <v>34013</v>
      </c>
      <c r="E149" s="322" t="s">
        <v>35</v>
      </c>
      <c r="F149" s="322" t="s">
        <v>126</v>
      </c>
      <c r="G149" s="322"/>
      <c r="H149" s="322">
        <v>2280002101</v>
      </c>
      <c r="I149" s="322" t="s">
        <v>127</v>
      </c>
      <c r="J149" s="322" t="s">
        <v>128</v>
      </c>
      <c r="K149" s="322" t="s">
        <v>166</v>
      </c>
      <c r="L149" s="322" t="s">
        <v>167</v>
      </c>
      <c r="M149" s="322">
        <v>0.70984539999999996</v>
      </c>
      <c r="N149" s="322" t="s">
        <v>159</v>
      </c>
      <c r="O149" s="322" t="s">
        <v>156</v>
      </c>
    </row>
    <row r="150" spans="1:15" x14ac:dyDescent="0.25">
      <c r="A150" s="322" t="s">
        <v>153</v>
      </c>
      <c r="B150" s="322">
        <v>34</v>
      </c>
      <c r="C150" s="322"/>
      <c r="D150" s="322">
        <v>34013</v>
      </c>
      <c r="E150" s="322" t="s">
        <v>35</v>
      </c>
      <c r="F150" s="322" t="s">
        <v>126</v>
      </c>
      <c r="G150" s="322"/>
      <c r="H150" s="322">
        <v>2280002101</v>
      </c>
      <c r="I150" s="322" t="s">
        <v>127</v>
      </c>
      <c r="J150" s="322" t="s">
        <v>128</v>
      </c>
      <c r="K150" s="322" t="s">
        <v>169</v>
      </c>
      <c r="L150" s="322" t="s">
        <v>170</v>
      </c>
      <c r="M150" s="322">
        <v>1.9224840000000001</v>
      </c>
      <c r="N150" s="322" t="s">
        <v>159</v>
      </c>
      <c r="O150" s="322" t="s">
        <v>156</v>
      </c>
    </row>
    <row r="151" spans="1:15" x14ac:dyDescent="0.25">
      <c r="A151" s="322" t="s">
        <v>153</v>
      </c>
      <c r="B151" s="322">
        <v>34</v>
      </c>
      <c r="C151" s="322"/>
      <c r="D151" s="322">
        <v>34013</v>
      </c>
      <c r="E151" s="322" t="s">
        <v>35</v>
      </c>
      <c r="F151" s="322" t="s">
        <v>126</v>
      </c>
      <c r="G151" s="322"/>
      <c r="H151" s="322">
        <v>2280002102</v>
      </c>
      <c r="I151" s="322" t="s">
        <v>127</v>
      </c>
      <c r="J151" s="322" t="s">
        <v>128</v>
      </c>
      <c r="K151" s="322">
        <v>7439921</v>
      </c>
      <c r="L151" s="322" t="s">
        <v>154</v>
      </c>
      <c r="M151" s="322">
        <v>0.58761039999999998</v>
      </c>
      <c r="N151" s="322" t="s">
        <v>155</v>
      </c>
      <c r="O151" s="322" t="s">
        <v>156</v>
      </c>
    </row>
    <row r="152" spans="1:15" x14ac:dyDescent="0.25">
      <c r="A152" s="322" t="s">
        <v>153</v>
      </c>
      <c r="B152" s="322">
        <v>34</v>
      </c>
      <c r="C152" s="322"/>
      <c r="D152" s="322">
        <v>34013</v>
      </c>
      <c r="E152" s="322" t="s">
        <v>35</v>
      </c>
      <c r="F152" s="322" t="s">
        <v>126</v>
      </c>
      <c r="G152" s="322"/>
      <c r="H152" s="322">
        <v>2280002102</v>
      </c>
      <c r="I152" s="322" t="s">
        <v>127</v>
      </c>
      <c r="J152" s="322" t="s">
        <v>128</v>
      </c>
      <c r="K152" s="322" t="s">
        <v>171</v>
      </c>
      <c r="L152" s="322" t="s">
        <v>172</v>
      </c>
      <c r="M152" s="322">
        <v>4.5148059999999997E-2</v>
      </c>
      <c r="N152" s="322" t="s">
        <v>159</v>
      </c>
      <c r="O152" s="322" t="s">
        <v>156</v>
      </c>
    </row>
    <row r="153" spans="1:15" x14ac:dyDescent="0.25">
      <c r="A153" s="322" t="s">
        <v>153</v>
      </c>
      <c r="B153" s="322">
        <v>34</v>
      </c>
      <c r="C153" s="322"/>
      <c r="D153" s="322">
        <v>34013</v>
      </c>
      <c r="E153" s="322" t="s">
        <v>35</v>
      </c>
      <c r="F153" s="322" t="s">
        <v>126</v>
      </c>
      <c r="G153" s="322"/>
      <c r="H153" s="322">
        <v>2280002102</v>
      </c>
      <c r="I153" s="322" t="s">
        <v>127</v>
      </c>
      <c r="J153" s="322" t="s">
        <v>128</v>
      </c>
      <c r="K153" s="322" t="s">
        <v>169</v>
      </c>
      <c r="L153" s="322" t="s">
        <v>170</v>
      </c>
      <c r="M153" s="322">
        <v>2.689883</v>
      </c>
      <c r="N153" s="322" t="s">
        <v>159</v>
      </c>
      <c r="O153" s="322" t="s">
        <v>156</v>
      </c>
    </row>
    <row r="154" spans="1:15" x14ac:dyDescent="0.25">
      <c r="A154" s="322" t="s">
        <v>153</v>
      </c>
      <c r="B154" s="322">
        <v>34</v>
      </c>
      <c r="C154" s="322"/>
      <c r="D154" s="322">
        <v>34013</v>
      </c>
      <c r="E154" s="322" t="s">
        <v>35</v>
      </c>
      <c r="F154" s="322" t="s">
        <v>126</v>
      </c>
      <c r="G154" s="322"/>
      <c r="H154" s="322">
        <v>2280002104</v>
      </c>
      <c r="I154" s="322" t="s">
        <v>127</v>
      </c>
      <c r="J154" s="322" t="s">
        <v>128</v>
      </c>
      <c r="K154" s="322" t="s">
        <v>160</v>
      </c>
      <c r="L154" s="322" t="s">
        <v>161</v>
      </c>
      <c r="M154" s="322">
        <v>28.825060000000001</v>
      </c>
      <c r="N154" s="322" t="s">
        <v>159</v>
      </c>
      <c r="O154" s="322" t="s">
        <v>156</v>
      </c>
    </row>
    <row r="155" spans="1:15" x14ac:dyDescent="0.25">
      <c r="A155" s="322" t="s">
        <v>153</v>
      </c>
      <c r="B155" s="322">
        <v>34</v>
      </c>
      <c r="C155" s="322"/>
      <c r="D155" s="322">
        <v>34015</v>
      </c>
      <c r="E155" s="322" t="s">
        <v>133</v>
      </c>
      <c r="F155" s="322" t="s">
        <v>126</v>
      </c>
      <c r="G155" s="322"/>
      <c r="H155" s="322">
        <v>2280002102</v>
      </c>
      <c r="I155" s="322" t="s">
        <v>127</v>
      </c>
      <c r="J155" s="322" t="s">
        <v>128</v>
      </c>
      <c r="K155" s="322" t="s">
        <v>166</v>
      </c>
      <c r="L155" s="322" t="s">
        <v>167</v>
      </c>
      <c r="M155" s="322">
        <v>0.14756150000000001</v>
      </c>
      <c r="N155" s="322" t="s">
        <v>159</v>
      </c>
      <c r="O155" s="322" t="s">
        <v>156</v>
      </c>
    </row>
    <row r="156" spans="1:15" x14ac:dyDescent="0.25">
      <c r="A156" s="322" t="s">
        <v>153</v>
      </c>
      <c r="B156" s="322">
        <v>34</v>
      </c>
      <c r="C156" s="322"/>
      <c r="D156" s="322">
        <v>34023</v>
      </c>
      <c r="E156" s="322" t="s">
        <v>135</v>
      </c>
      <c r="F156" s="322" t="s">
        <v>126</v>
      </c>
      <c r="G156" s="322"/>
      <c r="H156" s="322">
        <v>2280002101</v>
      </c>
      <c r="I156" s="322" t="s">
        <v>127</v>
      </c>
      <c r="J156" s="322" t="s">
        <v>128</v>
      </c>
      <c r="K156" s="322" t="s">
        <v>171</v>
      </c>
      <c r="L156" s="322" t="s">
        <v>172</v>
      </c>
      <c r="M156" s="322">
        <v>8.0488370000000005E-5</v>
      </c>
      <c r="N156" s="322" t="s">
        <v>159</v>
      </c>
      <c r="O156" s="322" t="s">
        <v>156</v>
      </c>
    </row>
    <row r="157" spans="1:15" x14ac:dyDescent="0.25">
      <c r="A157" s="322" t="s">
        <v>153</v>
      </c>
      <c r="B157" s="322">
        <v>34</v>
      </c>
      <c r="C157" s="322"/>
      <c r="D157" s="322">
        <v>34023</v>
      </c>
      <c r="E157" s="322" t="s">
        <v>135</v>
      </c>
      <c r="F157" s="322" t="s">
        <v>126</v>
      </c>
      <c r="G157" s="322"/>
      <c r="H157" s="322">
        <v>2280002101</v>
      </c>
      <c r="I157" s="322" t="s">
        <v>127</v>
      </c>
      <c r="J157" s="322" t="s">
        <v>128</v>
      </c>
      <c r="K157" s="322">
        <v>7439921</v>
      </c>
      <c r="L157" s="322" t="s">
        <v>154</v>
      </c>
      <c r="M157" s="322">
        <v>1.047571E-3</v>
      </c>
      <c r="N157" s="322" t="s">
        <v>155</v>
      </c>
      <c r="O157" s="322" t="s">
        <v>156</v>
      </c>
    </row>
    <row r="158" spans="1:15" x14ac:dyDescent="0.25">
      <c r="A158" s="322" t="s">
        <v>153</v>
      </c>
      <c r="B158" s="322">
        <v>34</v>
      </c>
      <c r="C158" s="322"/>
      <c r="D158" s="322">
        <v>34023</v>
      </c>
      <c r="E158" s="322" t="s">
        <v>135</v>
      </c>
      <c r="F158" s="322" t="s">
        <v>126</v>
      </c>
      <c r="G158" s="322"/>
      <c r="H158" s="322">
        <v>2280002102</v>
      </c>
      <c r="I158" s="322" t="s">
        <v>127</v>
      </c>
      <c r="J158" s="322" t="s">
        <v>128</v>
      </c>
      <c r="K158" s="322" t="s">
        <v>169</v>
      </c>
      <c r="L158" s="322" t="s">
        <v>170</v>
      </c>
      <c r="M158" s="322">
        <v>0.31330029999999998</v>
      </c>
      <c r="N158" s="322" t="s">
        <v>159</v>
      </c>
      <c r="O158" s="322" t="s">
        <v>156</v>
      </c>
    </row>
    <row r="159" spans="1:15" x14ac:dyDescent="0.25">
      <c r="A159" s="322" t="s">
        <v>153</v>
      </c>
      <c r="B159" s="322">
        <v>34</v>
      </c>
      <c r="C159" s="322"/>
      <c r="D159" s="322">
        <v>34015</v>
      </c>
      <c r="E159" s="322" t="s">
        <v>133</v>
      </c>
      <c r="F159" s="322" t="s">
        <v>126</v>
      </c>
      <c r="G159" s="322"/>
      <c r="H159" s="322">
        <v>2280002104</v>
      </c>
      <c r="I159" s="322" t="s">
        <v>127</v>
      </c>
      <c r="J159" s="322" t="s">
        <v>128</v>
      </c>
      <c r="K159" s="322" t="s">
        <v>169</v>
      </c>
      <c r="L159" s="322" t="s">
        <v>170</v>
      </c>
      <c r="M159" s="322">
        <v>2.748904</v>
      </c>
      <c r="N159" s="322" t="s">
        <v>159</v>
      </c>
      <c r="O159" s="322" t="s">
        <v>156</v>
      </c>
    </row>
    <row r="160" spans="1:15" x14ac:dyDescent="0.25">
      <c r="A160" s="322" t="s">
        <v>153</v>
      </c>
      <c r="B160" s="322">
        <v>34</v>
      </c>
      <c r="C160" s="322"/>
      <c r="D160" s="322">
        <v>34007</v>
      </c>
      <c r="E160" s="322" t="s">
        <v>130</v>
      </c>
      <c r="F160" s="322" t="s">
        <v>126</v>
      </c>
      <c r="G160" s="322"/>
      <c r="H160" s="322">
        <v>2280002101</v>
      </c>
      <c r="I160" s="322" t="s">
        <v>127</v>
      </c>
      <c r="J160" s="322" t="s">
        <v>128</v>
      </c>
      <c r="K160" s="322">
        <v>7439921</v>
      </c>
      <c r="L160" s="322" t="s">
        <v>154</v>
      </c>
      <c r="M160" s="322">
        <v>2.6079630599999998E-3</v>
      </c>
      <c r="N160" s="322" t="s">
        <v>155</v>
      </c>
      <c r="O160" s="322" t="s">
        <v>156</v>
      </c>
    </row>
    <row r="161" spans="1:15" x14ac:dyDescent="0.25">
      <c r="A161" s="322" t="s">
        <v>153</v>
      </c>
      <c r="B161" s="322">
        <v>34</v>
      </c>
      <c r="C161" s="322"/>
      <c r="D161" s="322">
        <v>34007</v>
      </c>
      <c r="E161" s="322" t="s">
        <v>130</v>
      </c>
      <c r="F161" s="322" t="s">
        <v>126</v>
      </c>
      <c r="G161" s="322"/>
      <c r="H161" s="322">
        <v>2280002103</v>
      </c>
      <c r="I161" s="322" t="s">
        <v>127</v>
      </c>
      <c r="J161" s="322" t="s">
        <v>128</v>
      </c>
      <c r="K161" s="322">
        <v>7439921</v>
      </c>
      <c r="L161" s="322" t="s">
        <v>154</v>
      </c>
      <c r="M161" s="322">
        <v>6.1079718944000001E-2</v>
      </c>
      <c r="N161" s="322" t="s">
        <v>155</v>
      </c>
      <c r="O161" s="322" t="s">
        <v>156</v>
      </c>
    </row>
    <row r="162" spans="1:15" x14ac:dyDescent="0.25">
      <c r="A162" s="322" t="s">
        <v>153</v>
      </c>
      <c r="B162" s="322">
        <v>34</v>
      </c>
      <c r="C162" s="322"/>
      <c r="D162" s="322">
        <v>34007</v>
      </c>
      <c r="E162" s="322" t="s">
        <v>130</v>
      </c>
      <c r="F162" s="322" t="s">
        <v>126</v>
      </c>
      <c r="G162" s="322"/>
      <c r="H162" s="322">
        <v>2280002104</v>
      </c>
      <c r="I162" s="322" t="s">
        <v>127</v>
      </c>
      <c r="J162" s="322" t="s">
        <v>128</v>
      </c>
      <c r="K162" s="322" t="s">
        <v>164</v>
      </c>
      <c r="L162" s="322" t="s">
        <v>165</v>
      </c>
      <c r="M162" s="322">
        <v>3482.90592272</v>
      </c>
      <c r="N162" s="322" t="s">
        <v>159</v>
      </c>
      <c r="O162" s="322" t="s">
        <v>156</v>
      </c>
    </row>
    <row r="163" spans="1:15" x14ac:dyDescent="0.25">
      <c r="A163" s="322" t="s">
        <v>153</v>
      </c>
      <c r="B163" s="322">
        <v>34</v>
      </c>
      <c r="C163" s="322"/>
      <c r="D163" s="322">
        <v>34025</v>
      </c>
      <c r="E163" s="322" t="s">
        <v>39</v>
      </c>
      <c r="F163" s="322" t="s">
        <v>126</v>
      </c>
      <c r="G163" s="322"/>
      <c r="H163" s="322">
        <v>2280002101</v>
      </c>
      <c r="I163" s="322" t="s">
        <v>127</v>
      </c>
      <c r="J163" s="322" t="s">
        <v>128</v>
      </c>
      <c r="K163" s="322" t="s">
        <v>157</v>
      </c>
      <c r="L163" s="322" t="s">
        <v>158</v>
      </c>
      <c r="M163" s="322">
        <v>3.3014320000000001</v>
      </c>
      <c r="N163" s="322" t="s">
        <v>159</v>
      </c>
      <c r="O163" s="322" t="s">
        <v>156</v>
      </c>
    </row>
    <row r="164" spans="1:15" x14ac:dyDescent="0.25">
      <c r="A164" s="322" t="s">
        <v>153</v>
      </c>
      <c r="B164" s="322">
        <v>34</v>
      </c>
      <c r="C164" s="322"/>
      <c r="D164" s="322">
        <v>34025</v>
      </c>
      <c r="E164" s="322" t="s">
        <v>39</v>
      </c>
      <c r="F164" s="322" t="s">
        <v>126</v>
      </c>
      <c r="G164" s="322"/>
      <c r="H164" s="322">
        <v>2280002102</v>
      </c>
      <c r="I164" s="322" t="s">
        <v>127</v>
      </c>
      <c r="J164" s="322" t="s">
        <v>128</v>
      </c>
      <c r="K164" s="322" t="s">
        <v>171</v>
      </c>
      <c r="L164" s="322" t="s">
        <v>172</v>
      </c>
      <c r="M164" s="322">
        <v>6.2410380000000001E-2</v>
      </c>
      <c r="N164" s="322" t="s">
        <v>159</v>
      </c>
      <c r="O164" s="322" t="s">
        <v>156</v>
      </c>
    </row>
    <row r="165" spans="1:15" x14ac:dyDescent="0.25">
      <c r="A165" s="322" t="s">
        <v>153</v>
      </c>
      <c r="B165" s="322">
        <v>34</v>
      </c>
      <c r="C165" s="322"/>
      <c r="D165" s="322">
        <v>34025</v>
      </c>
      <c r="E165" s="322" t="s">
        <v>39</v>
      </c>
      <c r="F165" s="322" t="s">
        <v>126</v>
      </c>
      <c r="G165" s="322"/>
      <c r="H165" s="322">
        <v>2280002102</v>
      </c>
      <c r="I165" s="322" t="s">
        <v>127</v>
      </c>
      <c r="J165" s="322" t="s">
        <v>128</v>
      </c>
      <c r="K165" s="322" t="s">
        <v>157</v>
      </c>
      <c r="L165" s="322" t="s">
        <v>158</v>
      </c>
      <c r="M165" s="322">
        <v>129.08690000000001</v>
      </c>
      <c r="N165" s="322" t="s">
        <v>159</v>
      </c>
      <c r="O165" s="322" t="s">
        <v>156</v>
      </c>
    </row>
    <row r="166" spans="1:15" x14ac:dyDescent="0.25">
      <c r="A166" s="322" t="s">
        <v>153</v>
      </c>
      <c r="B166" s="322">
        <v>34</v>
      </c>
      <c r="C166" s="322"/>
      <c r="D166" s="322">
        <v>34001</v>
      </c>
      <c r="E166" s="322" t="s">
        <v>125</v>
      </c>
      <c r="F166" s="322" t="s">
        <v>126</v>
      </c>
      <c r="G166" s="322"/>
      <c r="H166" s="322">
        <v>2280002202</v>
      </c>
      <c r="I166" s="322" t="s">
        <v>127</v>
      </c>
      <c r="J166" s="322" t="s">
        <v>128</v>
      </c>
      <c r="K166" s="322" t="s">
        <v>166</v>
      </c>
      <c r="L166" s="322" t="s">
        <v>167</v>
      </c>
      <c r="M166" s="322">
        <v>3.2821310000000001</v>
      </c>
      <c r="N166" s="322" t="s">
        <v>159</v>
      </c>
      <c r="O166" s="322" t="s">
        <v>156</v>
      </c>
    </row>
    <row r="167" spans="1:15" x14ac:dyDescent="0.25">
      <c r="A167" s="322" t="s">
        <v>153</v>
      </c>
      <c r="B167" s="322">
        <v>34</v>
      </c>
      <c r="C167" s="322"/>
      <c r="D167" s="322">
        <v>34003</v>
      </c>
      <c r="E167" s="322" t="s">
        <v>34</v>
      </c>
      <c r="F167" s="322" t="s">
        <v>126</v>
      </c>
      <c r="G167" s="322"/>
      <c r="H167" s="322">
        <v>2280002203</v>
      </c>
      <c r="I167" s="322" t="s">
        <v>127</v>
      </c>
      <c r="J167" s="322" t="s">
        <v>128</v>
      </c>
      <c r="K167" s="322">
        <v>7439921</v>
      </c>
      <c r="L167" s="322" t="s">
        <v>154</v>
      </c>
      <c r="M167" s="322">
        <v>6.6639960000000002E-3</v>
      </c>
      <c r="N167" s="322" t="s">
        <v>155</v>
      </c>
      <c r="O167" s="322" t="s">
        <v>156</v>
      </c>
    </row>
    <row r="168" spans="1:15" x14ac:dyDescent="0.25">
      <c r="A168" s="322" t="s">
        <v>153</v>
      </c>
      <c r="B168" s="322">
        <v>34</v>
      </c>
      <c r="C168" s="322"/>
      <c r="D168" s="322">
        <v>34003</v>
      </c>
      <c r="E168" s="322" t="s">
        <v>34</v>
      </c>
      <c r="F168" s="322" t="s">
        <v>126</v>
      </c>
      <c r="G168" s="322"/>
      <c r="H168" s="322">
        <v>2280002204</v>
      </c>
      <c r="I168" s="322" t="s">
        <v>127</v>
      </c>
      <c r="J168" s="322" t="s">
        <v>128</v>
      </c>
      <c r="K168" s="322" t="s">
        <v>30</v>
      </c>
      <c r="L168" s="322" t="s">
        <v>168</v>
      </c>
      <c r="M168" s="322">
        <v>8.0152999999999995E-3</v>
      </c>
      <c r="N168" s="322" t="s">
        <v>159</v>
      </c>
      <c r="O168" s="322" t="s">
        <v>156</v>
      </c>
    </row>
    <row r="169" spans="1:15" x14ac:dyDescent="0.25">
      <c r="A169" s="322" t="s">
        <v>153</v>
      </c>
      <c r="B169" s="322">
        <v>34</v>
      </c>
      <c r="C169" s="322"/>
      <c r="D169" s="322">
        <v>34003</v>
      </c>
      <c r="E169" s="322" t="s">
        <v>34</v>
      </c>
      <c r="F169" s="322" t="s">
        <v>126</v>
      </c>
      <c r="G169" s="322"/>
      <c r="H169" s="322">
        <v>2280002204</v>
      </c>
      <c r="I169" s="322" t="s">
        <v>127</v>
      </c>
      <c r="J169" s="322" t="s">
        <v>128</v>
      </c>
      <c r="K169" s="322" t="s">
        <v>169</v>
      </c>
      <c r="L169" s="322" t="s">
        <v>170</v>
      </c>
      <c r="M169" s="322">
        <v>1.6756529999999999E-2</v>
      </c>
      <c r="N169" s="322" t="s">
        <v>159</v>
      </c>
      <c r="O169" s="322" t="s">
        <v>156</v>
      </c>
    </row>
    <row r="170" spans="1:15" x14ac:dyDescent="0.25">
      <c r="A170" s="322" t="s">
        <v>153</v>
      </c>
      <c r="B170" s="322">
        <v>34</v>
      </c>
      <c r="C170" s="322"/>
      <c r="D170" s="322">
        <v>34005</v>
      </c>
      <c r="E170" s="322" t="s">
        <v>129</v>
      </c>
      <c r="F170" s="322" t="s">
        <v>126</v>
      </c>
      <c r="G170" s="322"/>
      <c r="H170" s="322">
        <v>2280002202</v>
      </c>
      <c r="I170" s="322" t="s">
        <v>127</v>
      </c>
      <c r="J170" s="322" t="s">
        <v>128</v>
      </c>
      <c r="K170" s="322" t="s">
        <v>166</v>
      </c>
      <c r="L170" s="322" t="s">
        <v>167</v>
      </c>
      <c r="M170" s="322">
        <v>0.338005</v>
      </c>
      <c r="N170" s="322" t="s">
        <v>159</v>
      </c>
      <c r="O170" s="322" t="s">
        <v>156</v>
      </c>
    </row>
    <row r="171" spans="1:15" x14ac:dyDescent="0.25">
      <c r="A171" s="322" t="s">
        <v>153</v>
      </c>
      <c r="B171" s="322">
        <v>34</v>
      </c>
      <c r="C171" s="322"/>
      <c r="D171" s="322">
        <v>34005</v>
      </c>
      <c r="E171" s="322" t="s">
        <v>129</v>
      </c>
      <c r="F171" s="322" t="s">
        <v>126</v>
      </c>
      <c r="G171" s="322"/>
      <c r="H171" s="322">
        <v>2280002202</v>
      </c>
      <c r="I171" s="322" t="s">
        <v>127</v>
      </c>
      <c r="J171" s="322" t="s">
        <v>128</v>
      </c>
      <c r="K171" s="322" t="s">
        <v>169</v>
      </c>
      <c r="L171" s="322" t="s">
        <v>170</v>
      </c>
      <c r="M171" s="322">
        <v>0.3833474</v>
      </c>
      <c r="N171" s="322" t="s">
        <v>159</v>
      </c>
      <c r="O171" s="322" t="s">
        <v>156</v>
      </c>
    </row>
    <row r="172" spans="1:15" x14ac:dyDescent="0.25">
      <c r="A172" s="322" t="s">
        <v>153</v>
      </c>
      <c r="B172" s="322">
        <v>34</v>
      </c>
      <c r="C172" s="322"/>
      <c r="D172" s="322">
        <v>34005</v>
      </c>
      <c r="E172" s="322" t="s">
        <v>129</v>
      </c>
      <c r="F172" s="322" t="s">
        <v>126</v>
      </c>
      <c r="G172" s="322"/>
      <c r="H172" s="322">
        <v>2280002203</v>
      </c>
      <c r="I172" s="322" t="s">
        <v>127</v>
      </c>
      <c r="J172" s="322" t="s">
        <v>128</v>
      </c>
      <c r="K172" s="322" t="s">
        <v>160</v>
      </c>
      <c r="L172" s="322" t="s">
        <v>161</v>
      </c>
      <c r="M172" s="322">
        <v>0.26798810000000001</v>
      </c>
      <c r="N172" s="322" t="s">
        <v>159</v>
      </c>
      <c r="O172" s="322" t="s">
        <v>156</v>
      </c>
    </row>
    <row r="173" spans="1:15" x14ac:dyDescent="0.25">
      <c r="A173" s="322" t="s">
        <v>153</v>
      </c>
      <c r="B173" s="322">
        <v>34</v>
      </c>
      <c r="C173" s="322"/>
      <c r="D173" s="322">
        <v>34007</v>
      </c>
      <c r="E173" s="322" t="s">
        <v>130</v>
      </c>
      <c r="F173" s="322" t="s">
        <v>126</v>
      </c>
      <c r="G173" s="322"/>
      <c r="H173" s="322">
        <v>2280002201</v>
      </c>
      <c r="I173" s="322" t="s">
        <v>127</v>
      </c>
      <c r="J173" s="322" t="s">
        <v>128</v>
      </c>
      <c r="K173" s="322" t="s">
        <v>160</v>
      </c>
      <c r="L173" s="322" t="s">
        <v>161</v>
      </c>
      <c r="M173" s="322">
        <v>6.7903299999999998E-3</v>
      </c>
      <c r="N173" s="322" t="s">
        <v>159</v>
      </c>
      <c r="O173" s="322" t="s">
        <v>156</v>
      </c>
    </row>
    <row r="174" spans="1:15" x14ac:dyDescent="0.25">
      <c r="A174" s="322" t="s">
        <v>153</v>
      </c>
      <c r="B174" s="322">
        <v>34</v>
      </c>
      <c r="C174" s="322"/>
      <c r="D174" s="322">
        <v>34007</v>
      </c>
      <c r="E174" s="322" t="s">
        <v>130</v>
      </c>
      <c r="F174" s="322" t="s">
        <v>126</v>
      </c>
      <c r="G174" s="322"/>
      <c r="H174" s="322">
        <v>2280002201</v>
      </c>
      <c r="I174" s="322" t="s">
        <v>127</v>
      </c>
      <c r="J174" s="322" t="s">
        <v>128</v>
      </c>
      <c r="K174" s="322" t="s">
        <v>169</v>
      </c>
      <c r="L174" s="322" t="s">
        <v>170</v>
      </c>
      <c r="M174" s="322">
        <v>1.198882</v>
      </c>
      <c r="N174" s="322" t="s">
        <v>159</v>
      </c>
      <c r="O174" s="322" t="s">
        <v>156</v>
      </c>
    </row>
    <row r="175" spans="1:15" x14ac:dyDescent="0.25">
      <c r="A175" s="322" t="s">
        <v>153</v>
      </c>
      <c r="B175" s="322">
        <v>34</v>
      </c>
      <c r="C175" s="322"/>
      <c r="D175" s="322">
        <v>34007</v>
      </c>
      <c r="E175" s="322" t="s">
        <v>130</v>
      </c>
      <c r="F175" s="322" t="s">
        <v>126</v>
      </c>
      <c r="G175" s="322"/>
      <c r="H175" s="322">
        <v>2280002201</v>
      </c>
      <c r="I175" s="322" t="s">
        <v>127</v>
      </c>
      <c r="J175" s="322" t="s">
        <v>128</v>
      </c>
      <c r="K175" s="322">
        <v>7439921</v>
      </c>
      <c r="L175" s="322" t="s">
        <v>154</v>
      </c>
      <c r="M175" s="322">
        <v>0.12085656</v>
      </c>
      <c r="N175" s="322" t="s">
        <v>155</v>
      </c>
      <c r="O175" s="322" t="s">
        <v>156</v>
      </c>
    </row>
    <row r="176" spans="1:15" x14ac:dyDescent="0.25">
      <c r="A176" s="322" t="s">
        <v>153</v>
      </c>
      <c r="B176" s="322">
        <v>34</v>
      </c>
      <c r="C176" s="322"/>
      <c r="D176" s="322">
        <v>34007</v>
      </c>
      <c r="E176" s="322" t="s">
        <v>130</v>
      </c>
      <c r="F176" s="322" t="s">
        <v>126</v>
      </c>
      <c r="G176" s="322"/>
      <c r="H176" s="322">
        <v>2280002202</v>
      </c>
      <c r="I176" s="322" t="s">
        <v>127</v>
      </c>
      <c r="J176" s="322" t="s">
        <v>128</v>
      </c>
      <c r="K176" s="322" t="s">
        <v>171</v>
      </c>
      <c r="L176" s="322" t="s">
        <v>172</v>
      </c>
      <c r="M176" s="322">
        <v>2.3454860000000001E-2</v>
      </c>
      <c r="N176" s="322" t="s">
        <v>159</v>
      </c>
      <c r="O176" s="322" t="s">
        <v>156</v>
      </c>
    </row>
    <row r="177" spans="1:15" x14ac:dyDescent="0.25">
      <c r="A177" s="322" t="s">
        <v>153</v>
      </c>
      <c r="B177" s="322">
        <v>34</v>
      </c>
      <c r="C177" s="322"/>
      <c r="D177" s="322">
        <v>34007</v>
      </c>
      <c r="E177" s="322" t="s">
        <v>130</v>
      </c>
      <c r="F177" s="322" t="s">
        <v>126</v>
      </c>
      <c r="G177" s="322"/>
      <c r="H177" s="322">
        <v>2280002204</v>
      </c>
      <c r="I177" s="322" t="s">
        <v>127</v>
      </c>
      <c r="J177" s="322" t="s">
        <v>128</v>
      </c>
      <c r="K177" s="322" t="s">
        <v>164</v>
      </c>
      <c r="L177" s="322" t="s">
        <v>165</v>
      </c>
      <c r="M177" s="322">
        <v>12367.79</v>
      </c>
      <c r="N177" s="322" t="s">
        <v>159</v>
      </c>
      <c r="O177" s="322" t="s">
        <v>156</v>
      </c>
    </row>
    <row r="178" spans="1:15" x14ac:dyDescent="0.25">
      <c r="A178" s="322" t="s">
        <v>153</v>
      </c>
      <c r="B178" s="322">
        <v>34</v>
      </c>
      <c r="C178" s="322"/>
      <c r="D178" s="322">
        <v>34009</v>
      </c>
      <c r="E178" s="322" t="s">
        <v>131</v>
      </c>
      <c r="F178" s="322" t="s">
        <v>126</v>
      </c>
      <c r="G178" s="322"/>
      <c r="H178" s="322">
        <v>2280002201</v>
      </c>
      <c r="I178" s="322" t="s">
        <v>127</v>
      </c>
      <c r="J178" s="322" t="s">
        <v>128</v>
      </c>
      <c r="K178" s="322" t="s">
        <v>30</v>
      </c>
      <c r="L178" s="322" t="s">
        <v>168</v>
      </c>
      <c r="M178" s="322">
        <v>3.4557000000000002</v>
      </c>
      <c r="N178" s="322" t="s">
        <v>159</v>
      </c>
      <c r="O178" s="322" t="s">
        <v>156</v>
      </c>
    </row>
    <row r="179" spans="1:15" x14ac:dyDescent="0.25">
      <c r="A179" s="322" t="s">
        <v>153</v>
      </c>
      <c r="B179" s="322">
        <v>34</v>
      </c>
      <c r="C179" s="322"/>
      <c r="D179" s="322">
        <v>34009</v>
      </c>
      <c r="E179" s="322" t="s">
        <v>131</v>
      </c>
      <c r="F179" s="322" t="s">
        <v>126</v>
      </c>
      <c r="G179" s="322"/>
      <c r="H179" s="322">
        <v>2280002201</v>
      </c>
      <c r="I179" s="322" t="s">
        <v>127</v>
      </c>
      <c r="J179" s="322" t="s">
        <v>128</v>
      </c>
      <c r="K179" s="322" t="s">
        <v>169</v>
      </c>
      <c r="L179" s="322" t="s">
        <v>170</v>
      </c>
      <c r="M179" s="322">
        <v>6.4858320000000003</v>
      </c>
      <c r="N179" s="322" t="s">
        <v>159</v>
      </c>
      <c r="O179" s="322" t="s">
        <v>156</v>
      </c>
    </row>
    <row r="180" spans="1:15" x14ac:dyDescent="0.25">
      <c r="A180" s="322" t="s">
        <v>153</v>
      </c>
      <c r="B180" s="322">
        <v>34</v>
      </c>
      <c r="C180" s="322"/>
      <c r="D180" s="322">
        <v>34009</v>
      </c>
      <c r="E180" s="322" t="s">
        <v>131</v>
      </c>
      <c r="F180" s="322" t="s">
        <v>126</v>
      </c>
      <c r="G180" s="322"/>
      <c r="H180" s="322">
        <v>2280002201</v>
      </c>
      <c r="I180" s="322" t="s">
        <v>127</v>
      </c>
      <c r="J180" s="322" t="s">
        <v>128</v>
      </c>
      <c r="K180" s="322" t="s">
        <v>157</v>
      </c>
      <c r="L180" s="322" t="s">
        <v>158</v>
      </c>
      <c r="M180" s="322">
        <v>125.36239999999999</v>
      </c>
      <c r="N180" s="322" t="s">
        <v>159</v>
      </c>
      <c r="O180" s="322" t="s">
        <v>156</v>
      </c>
    </row>
    <row r="181" spans="1:15" x14ac:dyDescent="0.25">
      <c r="A181" s="322" t="s">
        <v>153</v>
      </c>
      <c r="B181" s="322">
        <v>34</v>
      </c>
      <c r="C181" s="322"/>
      <c r="D181" s="322">
        <v>34009</v>
      </c>
      <c r="E181" s="322" t="s">
        <v>131</v>
      </c>
      <c r="F181" s="322" t="s">
        <v>126</v>
      </c>
      <c r="G181" s="322"/>
      <c r="H181" s="322">
        <v>2280002201</v>
      </c>
      <c r="I181" s="322" t="s">
        <v>127</v>
      </c>
      <c r="J181" s="322" t="s">
        <v>128</v>
      </c>
      <c r="K181" s="322" t="s">
        <v>166</v>
      </c>
      <c r="L181" s="322" t="s">
        <v>167</v>
      </c>
      <c r="M181" s="322">
        <v>3.5625770000000001</v>
      </c>
      <c r="N181" s="322" t="s">
        <v>159</v>
      </c>
      <c r="O181" s="322" t="s">
        <v>156</v>
      </c>
    </row>
    <row r="182" spans="1:15" x14ac:dyDescent="0.25">
      <c r="A182" s="322" t="s">
        <v>153</v>
      </c>
      <c r="B182" s="322">
        <v>34</v>
      </c>
      <c r="C182" s="322"/>
      <c r="D182" s="322">
        <v>34009</v>
      </c>
      <c r="E182" s="322" t="s">
        <v>131</v>
      </c>
      <c r="F182" s="322" t="s">
        <v>126</v>
      </c>
      <c r="G182" s="322"/>
      <c r="H182" s="322">
        <v>2280002202</v>
      </c>
      <c r="I182" s="322" t="s">
        <v>127</v>
      </c>
      <c r="J182" s="322" t="s">
        <v>128</v>
      </c>
      <c r="K182" s="322">
        <v>7439921</v>
      </c>
      <c r="L182" s="322" t="s">
        <v>154</v>
      </c>
      <c r="M182" s="322">
        <v>1.7552136</v>
      </c>
      <c r="N182" s="322" t="s">
        <v>155</v>
      </c>
      <c r="O182" s="322" t="s">
        <v>156</v>
      </c>
    </row>
    <row r="183" spans="1:15" x14ac:dyDescent="0.25">
      <c r="A183" s="322" t="s">
        <v>153</v>
      </c>
      <c r="B183" s="322">
        <v>34</v>
      </c>
      <c r="C183" s="322"/>
      <c r="D183" s="322">
        <v>34009</v>
      </c>
      <c r="E183" s="322" t="s">
        <v>131</v>
      </c>
      <c r="F183" s="322" t="s">
        <v>126</v>
      </c>
      <c r="G183" s="322"/>
      <c r="H183" s="322">
        <v>2280002204</v>
      </c>
      <c r="I183" s="322" t="s">
        <v>127</v>
      </c>
      <c r="J183" s="322" t="s">
        <v>128</v>
      </c>
      <c r="K183" s="322" t="s">
        <v>157</v>
      </c>
      <c r="L183" s="322" t="s">
        <v>158</v>
      </c>
      <c r="M183" s="322">
        <v>3.088384</v>
      </c>
      <c r="N183" s="322" t="s">
        <v>159</v>
      </c>
      <c r="O183" s="322" t="s">
        <v>156</v>
      </c>
    </row>
    <row r="184" spans="1:15" x14ac:dyDescent="0.25">
      <c r="A184" s="322" t="s">
        <v>153</v>
      </c>
      <c r="B184" s="322">
        <v>34</v>
      </c>
      <c r="C184" s="322"/>
      <c r="D184" s="322">
        <v>34011</v>
      </c>
      <c r="E184" s="322" t="s">
        <v>132</v>
      </c>
      <c r="F184" s="322" t="s">
        <v>126</v>
      </c>
      <c r="G184" s="322"/>
      <c r="H184" s="322">
        <v>2280002202</v>
      </c>
      <c r="I184" s="322" t="s">
        <v>127</v>
      </c>
      <c r="J184" s="322" t="s">
        <v>128</v>
      </c>
      <c r="K184" s="322" t="s">
        <v>164</v>
      </c>
      <c r="L184" s="322" t="s">
        <v>165</v>
      </c>
      <c r="M184" s="322">
        <v>2651.248</v>
      </c>
      <c r="N184" s="322" t="s">
        <v>159</v>
      </c>
      <c r="O184" s="322" t="s">
        <v>156</v>
      </c>
    </row>
    <row r="185" spans="1:15" x14ac:dyDescent="0.25">
      <c r="A185" s="322" t="s">
        <v>153</v>
      </c>
      <c r="B185" s="322">
        <v>34</v>
      </c>
      <c r="C185" s="322"/>
      <c r="D185" s="322">
        <v>34011</v>
      </c>
      <c r="E185" s="322" t="s">
        <v>132</v>
      </c>
      <c r="F185" s="322" t="s">
        <v>126</v>
      </c>
      <c r="G185" s="322"/>
      <c r="H185" s="322">
        <v>2280002203</v>
      </c>
      <c r="I185" s="322" t="s">
        <v>127</v>
      </c>
      <c r="J185" s="322" t="s">
        <v>128</v>
      </c>
      <c r="K185" s="322" t="s">
        <v>164</v>
      </c>
      <c r="L185" s="322" t="s">
        <v>165</v>
      </c>
      <c r="M185" s="322">
        <v>12389.36</v>
      </c>
      <c r="N185" s="322" t="s">
        <v>159</v>
      </c>
      <c r="O185" s="322" t="s">
        <v>156</v>
      </c>
    </row>
    <row r="186" spans="1:15" x14ac:dyDescent="0.25">
      <c r="A186" s="322" t="s">
        <v>153</v>
      </c>
      <c r="B186" s="322">
        <v>34</v>
      </c>
      <c r="C186" s="322"/>
      <c r="D186" s="322">
        <v>34011</v>
      </c>
      <c r="E186" s="322" t="s">
        <v>132</v>
      </c>
      <c r="F186" s="322" t="s">
        <v>126</v>
      </c>
      <c r="G186" s="322"/>
      <c r="H186" s="322">
        <v>2280002203</v>
      </c>
      <c r="I186" s="322" t="s">
        <v>127</v>
      </c>
      <c r="J186" s="322" t="s">
        <v>128</v>
      </c>
      <c r="K186" s="322" t="s">
        <v>160</v>
      </c>
      <c r="L186" s="322" t="s">
        <v>161</v>
      </c>
      <c r="M186" s="322">
        <v>7.5581509999999996</v>
      </c>
      <c r="N186" s="322" t="s">
        <v>159</v>
      </c>
      <c r="O186" s="322" t="s">
        <v>156</v>
      </c>
    </row>
    <row r="187" spans="1:15" x14ac:dyDescent="0.25">
      <c r="A187" s="322" t="s">
        <v>153</v>
      </c>
      <c r="B187" s="322">
        <v>34</v>
      </c>
      <c r="C187" s="322"/>
      <c r="D187" s="322">
        <v>34011</v>
      </c>
      <c r="E187" s="322" t="s">
        <v>132</v>
      </c>
      <c r="F187" s="322" t="s">
        <v>126</v>
      </c>
      <c r="G187" s="322"/>
      <c r="H187" s="322">
        <v>2280002204</v>
      </c>
      <c r="I187" s="322" t="s">
        <v>127</v>
      </c>
      <c r="J187" s="322" t="s">
        <v>128</v>
      </c>
      <c r="K187" s="322" t="s">
        <v>164</v>
      </c>
      <c r="L187" s="322" t="s">
        <v>165</v>
      </c>
      <c r="M187" s="322">
        <v>3272.5149999999999</v>
      </c>
      <c r="N187" s="322" t="s">
        <v>159</v>
      </c>
      <c r="O187" s="322" t="s">
        <v>156</v>
      </c>
    </row>
    <row r="188" spans="1:15" x14ac:dyDescent="0.25">
      <c r="A188" s="322" t="s">
        <v>153</v>
      </c>
      <c r="B188" s="322">
        <v>34</v>
      </c>
      <c r="C188" s="322"/>
      <c r="D188" s="322">
        <v>34013</v>
      </c>
      <c r="E188" s="322" t="s">
        <v>35</v>
      </c>
      <c r="F188" s="322" t="s">
        <v>126</v>
      </c>
      <c r="G188" s="322"/>
      <c r="H188" s="322">
        <v>2280002201</v>
      </c>
      <c r="I188" s="322" t="s">
        <v>127</v>
      </c>
      <c r="J188" s="322" t="s">
        <v>128</v>
      </c>
      <c r="K188" s="322" t="s">
        <v>169</v>
      </c>
      <c r="L188" s="322" t="s">
        <v>170</v>
      </c>
      <c r="M188" s="322">
        <v>0.55483329999999997</v>
      </c>
      <c r="N188" s="322" t="s">
        <v>159</v>
      </c>
      <c r="O188" s="322" t="s">
        <v>156</v>
      </c>
    </row>
    <row r="189" spans="1:15" x14ac:dyDescent="0.25">
      <c r="A189" s="322" t="s">
        <v>153</v>
      </c>
      <c r="B189" s="322">
        <v>34</v>
      </c>
      <c r="C189" s="322"/>
      <c r="D189" s="322">
        <v>34013</v>
      </c>
      <c r="E189" s="322" t="s">
        <v>35</v>
      </c>
      <c r="F189" s="322" t="s">
        <v>126</v>
      </c>
      <c r="G189" s="322"/>
      <c r="H189" s="322">
        <v>2280002202</v>
      </c>
      <c r="I189" s="322" t="s">
        <v>127</v>
      </c>
      <c r="J189" s="322" t="s">
        <v>128</v>
      </c>
      <c r="K189" s="322" t="s">
        <v>30</v>
      </c>
      <c r="L189" s="322" t="s">
        <v>168</v>
      </c>
      <c r="M189" s="322">
        <v>0.81836580000000003</v>
      </c>
      <c r="N189" s="322" t="s">
        <v>159</v>
      </c>
      <c r="O189" s="322" t="s">
        <v>156</v>
      </c>
    </row>
    <row r="190" spans="1:15" x14ac:dyDescent="0.25">
      <c r="A190" s="322" t="s">
        <v>153</v>
      </c>
      <c r="B190" s="322">
        <v>34</v>
      </c>
      <c r="C190" s="322"/>
      <c r="D190" s="322">
        <v>34015</v>
      </c>
      <c r="E190" s="322" t="s">
        <v>133</v>
      </c>
      <c r="F190" s="322" t="s">
        <v>126</v>
      </c>
      <c r="G190" s="322"/>
      <c r="H190" s="322">
        <v>2280002202</v>
      </c>
      <c r="I190" s="322" t="s">
        <v>127</v>
      </c>
      <c r="J190" s="322" t="s">
        <v>128</v>
      </c>
      <c r="K190" s="322" t="s">
        <v>30</v>
      </c>
      <c r="L190" s="322" t="s">
        <v>168</v>
      </c>
      <c r="M190" s="322">
        <v>1.739047</v>
      </c>
      <c r="N190" s="322" t="s">
        <v>159</v>
      </c>
      <c r="O190" s="322" t="s">
        <v>156</v>
      </c>
    </row>
    <row r="191" spans="1:15" x14ac:dyDescent="0.25">
      <c r="A191" s="322" t="s">
        <v>153</v>
      </c>
      <c r="B191" s="322">
        <v>34</v>
      </c>
      <c r="C191" s="322"/>
      <c r="D191" s="322">
        <v>34015</v>
      </c>
      <c r="E191" s="322" t="s">
        <v>133</v>
      </c>
      <c r="F191" s="322" t="s">
        <v>126</v>
      </c>
      <c r="G191" s="322"/>
      <c r="H191" s="322">
        <v>2280002203</v>
      </c>
      <c r="I191" s="322" t="s">
        <v>127</v>
      </c>
      <c r="J191" s="322" t="s">
        <v>128</v>
      </c>
      <c r="K191" s="322" t="s">
        <v>30</v>
      </c>
      <c r="L191" s="322" t="s">
        <v>168</v>
      </c>
      <c r="M191" s="322">
        <v>2.2239100000000001</v>
      </c>
      <c r="N191" s="322" t="s">
        <v>159</v>
      </c>
      <c r="O191" s="322" t="s">
        <v>156</v>
      </c>
    </row>
    <row r="192" spans="1:15" x14ac:dyDescent="0.25">
      <c r="A192" s="322" t="s">
        <v>153</v>
      </c>
      <c r="B192" s="322">
        <v>34</v>
      </c>
      <c r="C192" s="322"/>
      <c r="D192" s="322">
        <v>34015</v>
      </c>
      <c r="E192" s="322" t="s">
        <v>133</v>
      </c>
      <c r="F192" s="322" t="s">
        <v>126</v>
      </c>
      <c r="G192" s="322"/>
      <c r="H192" s="322">
        <v>2280002203</v>
      </c>
      <c r="I192" s="322" t="s">
        <v>127</v>
      </c>
      <c r="J192" s="322" t="s">
        <v>128</v>
      </c>
      <c r="K192" s="322" t="s">
        <v>160</v>
      </c>
      <c r="L192" s="322" t="s">
        <v>161</v>
      </c>
      <c r="M192" s="322">
        <v>2.949198</v>
      </c>
      <c r="N192" s="322" t="s">
        <v>159</v>
      </c>
      <c r="O192" s="322" t="s">
        <v>156</v>
      </c>
    </row>
    <row r="193" spans="1:15" x14ac:dyDescent="0.25">
      <c r="A193" s="322" t="s">
        <v>153</v>
      </c>
      <c r="B193" s="322">
        <v>34</v>
      </c>
      <c r="C193" s="322"/>
      <c r="D193" s="322">
        <v>34017</v>
      </c>
      <c r="E193" s="322" t="s">
        <v>36</v>
      </c>
      <c r="F193" s="322" t="s">
        <v>126</v>
      </c>
      <c r="G193" s="322"/>
      <c r="H193" s="322">
        <v>2280002203</v>
      </c>
      <c r="I193" s="322" t="s">
        <v>127</v>
      </c>
      <c r="J193" s="322" t="s">
        <v>128</v>
      </c>
      <c r="K193" s="322" t="s">
        <v>162</v>
      </c>
      <c r="L193" s="322" t="s">
        <v>163</v>
      </c>
      <c r="M193" s="322">
        <v>32.205240000000003</v>
      </c>
      <c r="N193" s="322" t="s">
        <v>159</v>
      </c>
      <c r="O193" s="322" t="s">
        <v>156</v>
      </c>
    </row>
    <row r="194" spans="1:15" x14ac:dyDescent="0.25">
      <c r="A194" s="322" t="s">
        <v>153</v>
      </c>
      <c r="B194" s="322">
        <v>34</v>
      </c>
      <c r="C194" s="322"/>
      <c r="D194" s="322">
        <v>34017</v>
      </c>
      <c r="E194" s="322" t="s">
        <v>36</v>
      </c>
      <c r="F194" s="322" t="s">
        <v>126</v>
      </c>
      <c r="G194" s="322"/>
      <c r="H194" s="322">
        <v>2280002203</v>
      </c>
      <c r="I194" s="322" t="s">
        <v>127</v>
      </c>
      <c r="J194" s="322" t="s">
        <v>128</v>
      </c>
      <c r="K194" s="322" t="s">
        <v>164</v>
      </c>
      <c r="L194" s="322" t="s">
        <v>165</v>
      </c>
      <c r="M194" s="322">
        <v>18330.04</v>
      </c>
      <c r="N194" s="322" t="s">
        <v>159</v>
      </c>
      <c r="O194" s="322" t="s">
        <v>156</v>
      </c>
    </row>
    <row r="195" spans="1:15" x14ac:dyDescent="0.25">
      <c r="A195" s="322" t="s">
        <v>153</v>
      </c>
      <c r="B195" s="322">
        <v>34</v>
      </c>
      <c r="C195" s="322"/>
      <c r="D195" s="322">
        <v>34017</v>
      </c>
      <c r="E195" s="322" t="s">
        <v>36</v>
      </c>
      <c r="F195" s="322" t="s">
        <v>126</v>
      </c>
      <c r="G195" s="322"/>
      <c r="H195" s="322">
        <v>2280002204</v>
      </c>
      <c r="I195" s="322" t="s">
        <v>127</v>
      </c>
      <c r="J195" s="322" t="s">
        <v>128</v>
      </c>
      <c r="K195" s="322">
        <v>7439921</v>
      </c>
      <c r="L195" s="322" t="s">
        <v>154</v>
      </c>
      <c r="M195" s="322">
        <v>0.94325760000000003</v>
      </c>
      <c r="N195" s="322" t="s">
        <v>155</v>
      </c>
      <c r="O195" s="322" t="s">
        <v>156</v>
      </c>
    </row>
    <row r="196" spans="1:15" x14ac:dyDescent="0.25">
      <c r="A196" s="322" t="s">
        <v>153</v>
      </c>
      <c r="B196" s="322">
        <v>34</v>
      </c>
      <c r="C196" s="322"/>
      <c r="D196" s="322">
        <v>34017</v>
      </c>
      <c r="E196" s="322" t="s">
        <v>36</v>
      </c>
      <c r="F196" s="322" t="s">
        <v>126</v>
      </c>
      <c r="G196" s="322"/>
      <c r="H196" s="322">
        <v>2280002204</v>
      </c>
      <c r="I196" s="322" t="s">
        <v>127</v>
      </c>
      <c r="J196" s="322" t="s">
        <v>128</v>
      </c>
      <c r="K196" s="322" t="s">
        <v>30</v>
      </c>
      <c r="L196" s="322" t="s">
        <v>168</v>
      </c>
      <c r="M196" s="322">
        <v>3.7654990000000002</v>
      </c>
      <c r="N196" s="322" t="s">
        <v>159</v>
      </c>
      <c r="O196" s="322" t="s">
        <v>156</v>
      </c>
    </row>
    <row r="197" spans="1:15" x14ac:dyDescent="0.25">
      <c r="A197" s="322" t="s">
        <v>153</v>
      </c>
      <c r="B197" s="322">
        <v>34</v>
      </c>
      <c r="C197" s="322"/>
      <c r="D197" s="322">
        <v>34017</v>
      </c>
      <c r="E197" s="322" t="s">
        <v>36</v>
      </c>
      <c r="F197" s="322" t="s">
        <v>126</v>
      </c>
      <c r="G197" s="322"/>
      <c r="H197" s="322">
        <v>2280002204</v>
      </c>
      <c r="I197" s="322" t="s">
        <v>127</v>
      </c>
      <c r="J197" s="322" t="s">
        <v>128</v>
      </c>
      <c r="K197" s="322" t="s">
        <v>160</v>
      </c>
      <c r="L197" s="322" t="s">
        <v>161</v>
      </c>
      <c r="M197" s="322">
        <v>9.6885119999999993</v>
      </c>
      <c r="N197" s="322" t="s">
        <v>159</v>
      </c>
      <c r="O197" s="322" t="s">
        <v>156</v>
      </c>
    </row>
    <row r="198" spans="1:15" x14ac:dyDescent="0.25">
      <c r="A198" s="322" t="s">
        <v>153</v>
      </c>
      <c r="B198" s="322">
        <v>34</v>
      </c>
      <c r="C198" s="322"/>
      <c r="D198" s="322">
        <v>34019</v>
      </c>
      <c r="E198" s="322" t="s">
        <v>37</v>
      </c>
      <c r="F198" s="322" t="s">
        <v>126</v>
      </c>
      <c r="G198" s="322"/>
      <c r="H198" s="322">
        <v>2280002201</v>
      </c>
      <c r="I198" s="322" t="s">
        <v>127</v>
      </c>
      <c r="J198" s="322" t="s">
        <v>128</v>
      </c>
      <c r="K198" s="322">
        <v>7439921</v>
      </c>
      <c r="L198" s="322" t="s">
        <v>154</v>
      </c>
      <c r="M198" s="322">
        <v>9.5690999999999996E-6</v>
      </c>
      <c r="N198" s="322" t="s">
        <v>155</v>
      </c>
      <c r="O198" s="322" t="s">
        <v>156</v>
      </c>
    </row>
    <row r="199" spans="1:15" x14ac:dyDescent="0.25">
      <c r="A199" s="322" t="s">
        <v>153</v>
      </c>
      <c r="B199" s="322">
        <v>34</v>
      </c>
      <c r="C199" s="322"/>
      <c r="D199" s="322">
        <v>34019</v>
      </c>
      <c r="E199" s="322" t="s">
        <v>37</v>
      </c>
      <c r="F199" s="322" t="s">
        <v>126</v>
      </c>
      <c r="G199" s="322"/>
      <c r="H199" s="322">
        <v>2280002202</v>
      </c>
      <c r="I199" s="322" t="s">
        <v>127</v>
      </c>
      <c r="J199" s="322" t="s">
        <v>128</v>
      </c>
      <c r="K199" s="322" t="s">
        <v>169</v>
      </c>
      <c r="L199" s="322" t="s">
        <v>170</v>
      </c>
      <c r="M199" s="322">
        <v>6.4699999999999999E-6</v>
      </c>
      <c r="N199" s="322" t="s">
        <v>159</v>
      </c>
      <c r="O199" s="322" t="s">
        <v>156</v>
      </c>
    </row>
    <row r="200" spans="1:15" x14ac:dyDescent="0.25">
      <c r="A200" s="322" t="s">
        <v>153</v>
      </c>
      <c r="B200" s="322">
        <v>34</v>
      </c>
      <c r="C200" s="322"/>
      <c r="D200" s="322">
        <v>34021</v>
      </c>
      <c r="E200" s="322" t="s">
        <v>134</v>
      </c>
      <c r="F200" s="322" t="s">
        <v>126</v>
      </c>
      <c r="G200" s="322"/>
      <c r="H200" s="322">
        <v>2280002201</v>
      </c>
      <c r="I200" s="322" t="s">
        <v>127</v>
      </c>
      <c r="J200" s="322" t="s">
        <v>128</v>
      </c>
      <c r="K200" s="322" t="s">
        <v>169</v>
      </c>
      <c r="L200" s="322" t="s">
        <v>170</v>
      </c>
      <c r="M200" s="322">
        <v>6.6704900000000003E-3</v>
      </c>
      <c r="N200" s="322" t="s">
        <v>159</v>
      </c>
      <c r="O200" s="322" t="s">
        <v>156</v>
      </c>
    </row>
    <row r="201" spans="1:15" x14ac:dyDescent="0.25">
      <c r="A201" s="322" t="s">
        <v>153</v>
      </c>
      <c r="B201" s="322">
        <v>34</v>
      </c>
      <c r="C201" s="322"/>
      <c r="D201" s="322">
        <v>34021</v>
      </c>
      <c r="E201" s="322" t="s">
        <v>134</v>
      </c>
      <c r="F201" s="322" t="s">
        <v>126</v>
      </c>
      <c r="G201" s="322"/>
      <c r="H201" s="322">
        <v>2280002202</v>
      </c>
      <c r="I201" s="322" t="s">
        <v>127</v>
      </c>
      <c r="J201" s="322" t="s">
        <v>128</v>
      </c>
      <c r="K201" s="322">
        <v>7439921</v>
      </c>
      <c r="L201" s="322" t="s">
        <v>154</v>
      </c>
      <c r="M201" s="322">
        <v>1.0160706E-2</v>
      </c>
      <c r="N201" s="322" t="s">
        <v>155</v>
      </c>
      <c r="O201" s="322" t="s">
        <v>156</v>
      </c>
    </row>
    <row r="202" spans="1:15" x14ac:dyDescent="0.25">
      <c r="A202" s="322" t="s">
        <v>153</v>
      </c>
      <c r="B202" s="322">
        <v>34</v>
      </c>
      <c r="C202" s="322"/>
      <c r="D202" s="322">
        <v>34023</v>
      </c>
      <c r="E202" s="322" t="s">
        <v>135</v>
      </c>
      <c r="F202" s="322" t="s">
        <v>126</v>
      </c>
      <c r="G202" s="322"/>
      <c r="H202" s="322">
        <v>2280002202</v>
      </c>
      <c r="I202" s="322" t="s">
        <v>127</v>
      </c>
      <c r="J202" s="322" t="s">
        <v>128</v>
      </c>
      <c r="K202" s="322" t="s">
        <v>30</v>
      </c>
      <c r="L202" s="322" t="s">
        <v>168</v>
      </c>
      <c r="M202" s="322">
        <v>3.0518779999999999</v>
      </c>
      <c r="N202" s="322" t="s">
        <v>159</v>
      </c>
      <c r="O202" s="322" t="s">
        <v>156</v>
      </c>
    </row>
    <row r="203" spans="1:15" x14ac:dyDescent="0.25">
      <c r="A203" s="322" t="s">
        <v>153</v>
      </c>
      <c r="B203" s="322">
        <v>34</v>
      </c>
      <c r="C203" s="322"/>
      <c r="D203" s="322">
        <v>34025</v>
      </c>
      <c r="E203" s="322" t="s">
        <v>39</v>
      </c>
      <c r="F203" s="322" t="s">
        <v>126</v>
      </c>
      <c r="G203" s="322"/>
      <c r="H203" s="322">
        <v>2280002201</v>
      </c>
      <c r="I203" s="322" t="s">
        <v>127</v>
      </c>
      <c r="J203" s="322" t="s">
        <v>128</v>
      </c>
      <c r="K203" s="322" t="s">
        <v>169</v>
      </c>
      <c r="L203" s="322" t="s">
        <v>170</v>
      </c>
      <c r="M203" s="322">
        <v>11.00498</v>
      </c>
      <c r="N203" s="322" t="s">
        <v>159</v>
      </c>
      <c r="O203" s="322" t="s">
        <v>156</v>
      </c>
    </row>
    <row r="204" spans="1:15" x14ac:dyDescent="0.25">
      <c r="A204" s="322" t="s">
        <v>153</v>
      </c>
      <c r="B204" s="322">
        <v>34</v>
      </c>
      <c r="C204" s="322"/>
      <c r="D204" s="322">
        <v>34025</v>
      </c>
      <c r="E204" s="322" t="s">
        <v>39</v>
      </c>
      <c r="F204" s="322" t="s">
        <v>126</v>
      </c>
      <c r="G204" s="322"/>
      <c r="H204" s="322">
        <v>2280002202</v>
      </c>
      <c r="I204" s="322" t="s">
        <v>127</v>
      </c>
      <c r="J204" s="322" t="s">
        <v>128</v>
      </c>
      <c r="K204" s="322" t="s">
        <v>162</v>
      </c>
      <c r="L204" s="322" t="s">
        <v>163</v>
      </c>
      <c r="M204" s="322">
        <v>67.568349999999995</v>
      </c>
      <c r="N204" s="322" t="s">
        <v>159</v>
      </c>
      <c r="O204" s="322" t="s">
        <v>156</v>
      </c>
    </row>
    <row r="205" spans="1:15" x14ac:dyDescent="0.25">
      <c r="A205" s="322" t="s">
        <v>153</v>
      </c>
      <c r="B205" s="322">
        <v>34</v>
      </c>
      <c r="C205" s="322"/>
      <c r="D205" s="322">
        <v>34025</v>
      </c>
      <c r="E205" s="322" t="s">
        <v>39</v>
      </c>
      <c r="F205" s="322" t="s">
        <v>126</v>
      </c>
      <c r="G205" s="322"/>
      <c r="H205" s="322">
        <v>2280002202</v>
      </c>
      <c r="I205" s="322" t="s">
        <v>127</v>
      </c>
      <c r="J205" s="322" t="s">
        <v>128</v>
      </c>
      <c r="K205" s="322" t="s">
        <v>164</v>
      </c>
      <c r="L205" s="322" t="s">
        <v>165</v>
      </c>
      <c r="M205" s="322">
        <v>29745.17</v>
      </c>
      <c r="N205" s="322" t="s">
        <v>159</v>
      </c>
      <c r="O205" s="322" t="s">
        <v>156</v>
      </c>
    </row>
    <row r="206" spans="1:15" x14ac:dyDescent="0.25">
      <c r="A206" s="322" t="s">
        <v>153</v>
      </c>
      <c r="B206" s="322">
        <v>34</v>
      </c>
      <c r="C206" s="322"/>
      <c r="D206" s="322">
        <v>34025</v>
      </c>
      <c r="E206" s="322" t="s">
        <v>39</v>
      </c>
      <c r="F206" s="322" t="s">
        <v>126</v>
      </c>
      <c r="G206" s="322"/>
      <c r="H206" s="322">
        <v>2280002203</v>
      </c>
      <c r="I206" s="322" t="s">
        <v>127</v>
      </c>
      <c r="J206" s="322" t="s">
        <v>128</v>
      </c>
      <c r="K206" s="322" t="s">
        <v>160</v>
      </c>
      <c r="L206" s="322" t="s">
        <v>161</v>
      </c>
      <c r="M206" s="322">
        <v>7.7333100000000004</v>
      </c>
      <c r="N206" s="322" t="s">
        <v>159</v>
      </c>
      <c r="O206" s="322" t="s">
        <v>156</v>
      </c>
    </row>
    <row r="207" spans="1:15" x14ac:dyDescent="0.25">
      <c r="A207" s="322" t="s">
        <v>153</v>
      </c>
      <c r="B207" s="322">
        <v>34</v>
      </c>
      <c r="C207" s="322"/>
      <c r="D207" s="322">
        <v>34025</v>
      </c>
      <c r="E207" s="322" t="s">
        <v>39</v>
      </c>
      <c r="F207" s="322" t="s">
        <v>126</v>
      </c>
      <c r="G207" s="322"/>
      <c r="H207" s="322">
        <v>2280002204</v>
      </c>
      <c r="I207" s="322" t="s">
        <v>127</v>
      </c>
      <c r="J207" s="322" t="s">
        <v>128</v>
      </c>
      <c r="K207" s="322" t="s">
        <v>164</v>
      </c>
      <c r="L207" s="322" t="s">
        <v>165</v>
      </c>
      <c r="M207" s="322">
        <v>9990.4779999999992</v>
      </c>
      <c r="N207" s="322" t="s">
        <v>159</v>
      </c>
      <c r="O207" s="322" t="s">
        <v>156</v>
      </c>
    </row>
    <row r="208" spans="1:15" x14ac:dyDescent="0.25">
      <c r="A208" s="322" t="s">
        <v>153</v>
      </c>
      <c r="B208" s="322">
        <v>34</v>
      </c>
      <c r="C208" s="322"/>
      <c r="D208" s="322">
        <v>34029</v>
      </c>
      <c r="E208" s="322" t="s">
        <v>136</v>
      </c>
      <c r="F208" s="322" t="s">
        <v>126</v>
      </c>
      <c r="G208" s="322"/>
      <c r="H208" s="322">
        <v>2280002201</v>
      </c>
      <c r="I208" s="322" t="s">
        <v>127</v>
      </c>
      <c r="J208" s="322" t="s">
        <v>128</v>
      </c>
      <c r="K208" s="322" t="s">
        <v>162</v>
      </c>
      <c r="L208" s="322" t="s">
        <v>163</v>
      </c>
      <c r="M208" s="322">
        <v>7.6166799999999997</v>
      </c>
      <c r="N208" s="322" t="s">
        <v>159</v>
      </c>
      <c r="O208" s="322" t="s">
        <v>156</v>
      </c>
    </row>
    <row r="209" spans="1:15" x14ac:dyDescent="0.25">
      <c r="A209" s="322" t="s">
        <v>153</v>
      </c>
      <c r="B209" s="322">
        <v>34</v>
      </c>
      <c r="C209" s="322"/>
      <c r="D209" s="322">
        <v>34029</v>
      </c>
      <c r="E209" s="322" t="s">
        <v>136</v>
      </c>
      <c r="F209" s="322" t="s">
        <v>126</v>
      </c>
      <c r="G209" s="322"/>
      <c r="H209" s="322">
        <v>2280002203</v>
      </c>
      <c r="I209" s="322" t="s">
        <v>127</v>
      </c>
      <c r="J209" s="322" t="s">
        <v>128</v>
      </c>
      <c r="K209" s="322" t="s">
        <v>30</v>
      </c>
      <c r="L209" s="322" t="s">
        <v>168</v>
      </c>
      <c r="M209" s="322">
        <v>0.32640330000000001</v>
      </c>
      <c r="N209" s="322" t="s">
        <v>159</v>
      </c>
      <c r="O209" s="322" t="s">
        <v>156</v>
      </c>
    </row>
    <row r="210" spans="1:15" x14ac:dyDescent="0.25">
      <c r="A210" s="322" t="s">
        <v>153</v>
      </c>
      <c r="B210" s="322">
        <v>34</v>
      </c>
      <c r="C210" s="322"/>
      <c r="D210" s="322">
        <v>34029</v>
      </c>
      <c r="E210" s="322" t="s">
        <v>136</v>
      </c>
      <c r="F210" s="322" t="s">
        <v>126</v>
      </c>
      <c r="G210" s="322"/>
      <c r="H210" s="322">
        <v>2280002203</v>
      </c>
      <c r="I210" s="322" t="s">
        <v>127</v>
      </c>
      <c r="J210" s="322" t="s">
        <v>128</v>
      </c>
      <c r="K210" s="322" t="s">
        <v>160</v>
      </c>
      <c r="L210" s="322" t="s">
        <v>161</v>
      </c>
      <c r="M210" s="322">
        <v>0.81628990000000001</v>
      </c>
      <c r="N210" s="322" t="s">
        <v>159</v>
      </c>
      <c r="O210" s="322" t="s">
        <v>156</v>
      </c>
    </row>
    <row r="211" spans="1:15" x14ac:dyDescent="0.25">
      <c r="A211" s="322" t="s">
        <v>153</v>
      </c>
      <c r="B211" s="322">
        <v>34</v>
      </c>
      <c r="C211" s="322"/>
      <c r="D211" s="322">
        <v>34029</v>
      </c>
      <c r="E211" s="322" t="s">
        <v>136</v>
      </c>
      <c r="F211" s="322" t="s">
        <v>126</v>
      </c>
      <c r="G211" s="322"/>
      <c r="H211" s="322">
        <v>2280002204</v>
      </c>
      <c r="I211" s="322" t="s">
        <v>127</v>
      </c>
      <c r="J211" s="322" t="s">
        <v>128</v>
      </c>
      <c r="K211" s="322" t="s">
        <v>162</v>
      </c>
      <c r="L211" s="322" t="s">
        <v>163</v>
      </c>
      <c r="M211" s="322">
        <v>0.53898330000000005</v>
      </c>
      <c r="N211" s="322" t="s">
        <v>159</v>
      </c>
      <c r="O211" s="322" t="s">
        <v>156</v>
      </c>
    </row>
    <row r="212" spans="1:15" x14ac:dyDescent="0.25">
      <c r="A212" s="322" t="s">
        <v>153</v>
      </c>
      <c r="B212" s="322">
        <v>34</v>
      </c>
      <c r="C212" s="322"/>
      <c r="D212" s="322">
        <v>34029</v>
      </c>
      <c r="E212" s="322" t="s">
        <v>136</v>
      </c>
      <c r="F212" s="322" t="s">
        <v>126</v>
      </c>
      <c r="G212" s="322"/>
      <c r="H212" s="322">
        <v>2280002204</v>
      </c>
      <c r="I212" s="322" t="s">
        <v>127</v>
      </c>
      <c r="J212" s="322" t="s">
        <v>128</v>
      </c>
      <c r="K212" s="322" t="s">
        <v>160</v>
      </c>
      <c r="L212" s="322" t="s">
        <v>161</v>
      </c>
      <c r="M212" s="322">
        <v>0.24581120000000001</v>
      </c>
      <c r="N212" s="322" t="s">
        <v>159</v>
      </c>
      <c r="O212" s="322" t="s">
        <v>156</v>
      </c>
    </row>
    <row r="213" spans="1:15" x14ac:dyDescent="0.25">
      <c r="A213" s="322" t="s">
        <v>153</v>
      </c>
      <c r="B213" s="322">
        <v>34</v>
      </c>
      <c r="C213" s="322"/>
      <c r="D213" s="322">
        <v>34031</v>
      </c>
      <c r="E213" s="322" t="s">
        <v>41</v>
      </c>
      <c r="F213" s="322" t="s">
        <v>126</v>
      </c>
      <c r="G213" s="322"/>
      <c r="H213" s="322">
        <v>2280002201</v>
      </c>
      <c r="I213" s="322" t="s">
        <v>127</v>
      </c>
      <c r="J213" s="322" t="s">
        <v>128</v>
      </c>
      <c r="K213" s="322" t="s">
        <v>169</v>
      </c>
      <c r="L213" s="322" t="s">
        <v>170</v>
      </c>
      <c r="M213" s="322">
        <v>6.7100000000000005E-5</v>
      </c>
      <c r="N213" s="322" t="s">
        <v>159</v>
      </c>
      <c r="O213" s="322" t="s">
        <v>156</v>
      </c>
    </row>
    <row r="214" spans="1:15" x14ac:dyDescent="0.25">
      <c r="A214" s="322" t="s">
        <v>153</v>
      </c>
      <c r="B214" s="322">
        <v>34</v>
      </c>
      <c r="C214" s="322"/>
      <c r="D214" s="322">
        <v>34031</v>
      </c>
      <c r="E214" s="322" t="s">
        <v>41</v>
      </c>
      <c r="F214" s="322" t="s">
        <v>126</v>
      </c>
      <c r="G214" s="322"/>
      <c r="H214" s="322">
        <v>2280002202</v>
      </c>
      <c r="I214" s="322" t="s">
        <v>127</v>
      </c>
      <c r="J214" s="322" t="s">
        <v>128</v>
      </c>
      <c r="K214" s="322" t="s">
        <v>166</v>
      </c>
      <c r="L214" s="322" t="s">
        <v>167</v>
      </c>
      <c r="M214" s="322">
        <v>9.0999999999999993E-6</v>
      </c>
      <c r="N214" s="322" t="s">
        <v>159</v>
      </c>
      <c r="O214" s="322" t="s">
        <v>156</v>
      </c>
    </row>
    <row r="215" spans="1:15" x14ac:dyDescent="0.25">
      <c r="A215" s="322" t="s">
        <v>153</v>
      </c>
      <c r="B215" s="322">
        <v>34</v>
      </c>
      <c r="C215" s="322"/>
      <c r="D215" s="322">
        <v>34033</v>
      </c>
      <c r="E215" s="322" t="s">
        <v>137</v>
      </c>
      <c r="F215" s="322" t="s">
        <v>126</v>
      </c>
      <c r="G215" s="322"/>
      <c r="H215" s="322">
        <v>2280002202</v>
      </c>
      <c r="I215" s="322" t="s">
        <v>127</v>
      </c>
      <c r="J215" s="322" t="s">
        <v>128</v>
      </c>
      <c r="K215" s="322" t="s">
        <v>164</v>
      </c>
      <c r="L215" s="322" t="s">
        <v>165</v>
      </c>
      <c r="M215" s="322">
        <v>1017.032</v>
      </c>
      <c r="N215" s="322" t="s">
        <v>159</v>
      </c>
      <c r="O215" s="322" t="s">
        <v>156</v>
      </c>
    </row>
    <row r="216" spans="1:15" x14ac:dyDescent="0.25">
      <c r="A216" s="322" t="s">
        <v>153</v>
      </c>
      <c r="B216" s="322">
        <v>34</v>
      </c>
      <c r="C216" s="322"/>
      <c r="D216" s="322">
        <v>34033</v>
      </c>
      <c r="E216" s="322" t="s">
        <v>137</v>
      </c>
      <c r="F216" s="322" t="s">
        <v>126</v>
      </c>
      <c r="G216" s="322"/>
      <c r="H216" s="322">
        <v>2280002202</v>
      </c>
      <c r="I216" s="322" t="s">
        <v>127</v>
      </c>
      <c r="J216" s="322" t="s">
        <v>128</v>
      </c>
      <c r="K216" s="322" t="s">
        <v>30</v>
      </c>
      <c r="L216" s="322" t="s">
        <v>168</v>
      </c>
      <c r="M216" s="322">
        <v>0.3675949</v>
      </c>
      <c r="N216" s="322" t="s">
        <v>159</v>
      </c>
      <c r="O216" s="322" t="s">
        <v>156</v>
      </c>
    </row>
    <row r="217" spans="1:15" x14ac:dyDescent="0.25">
      <c r="A217" s="322" t="s">
        <v>153</v>
      </c>
      <c r="B217" s="322">
        <v>34</v>
      </c>
      <c r="C217" s="322"/>
      <c r="D217" s="322">
        <v>34033</v>
      </c>
      <c r="E217" s="322" t="s">
        <v>137</v>
      </c>
      <c r="F217" s="322" t="s">
        <v>126</v>
      </c>
      <c r="G217" s="322"/>
      <c r="H217" s="322">
        <v>2280002202</v>
      </c>
      <c r="I217" s="322" t="s">
        <v>127</v>
      </c>
      <c r="J217" s="322" t="s">
        <v>128</v>
      </c>
      <c r="K217" s="322">
        <v>7439921</v>
      </c>
      <c r="L217" s="322" t="s">
        <v>154</v>
      </c>
      <c r="M217" s="322">
        <v>9.2082520000000001E-2</v>
      </c>
      <c r="N217" s="322" t="s">
        <v>155</v>
      </c>
      <c r="O217" s="322" t="s">
        <v>156</v>
      </c>
    </row>
    <row r="218" spans="1:15" x14ac:dyDescent="0.25">
      <c r="A218" s="322" t="s">
        <v>153</v>
      </c>
      <c r="B218" s="322">
        <v>34</v>
      </c>
      <c r="C218" s="322"/>
      <c r="D218" s="322">
        <v>34033</v>
      </c>
      <c r="E218" s="322" t="s">
        <v>137</v>
      </c>
      <c r="F218" s="322" t="s">
        <v>126</v>
      </c>
      <c r="G218" s="322"/>
      <c r="H218" s="322">
        <v>2280002203</v>
      </c>
      <c r="I218" s="322" t="s">
        <v>127</v>
      </c>
      <c r="J218" s="322" t="s">
        <v>128</v>
      </c>
      <c r="K218" s="322" t="s">
        <v>162</v>
      </c>
      <c r="L218" s="322" t="s">
        <v>163</v>
      </c>
      <c r="M218" s="322">
        <v>19.718730000000001</v>
      </c>
      <c r="N218" s="322" t="s">
        <v>159</v>
      </c>
      <c r="O218" s="322" t="s">
        <v>156</v>
      </c>
    </row>
    <row r="219" spans="1:15" x14ac:dyDescent="0.25">
      <c r="A219" s="322" t="s">
        <v>153</v>
      </c>
      <c r="B219" s="322">
        <v>34</v>
      </c>
      <c r="C219" s="322"/>
      <c r="D219" s="322">
        <v>34033</v>
      </c>
      <c r="E219" s="322" t="s">
        <v>137</v>
      </c>
      <c r="F219" s="322" t="s">
        <v>126</v>
      </c>
      <c r="G219" s="322"/>
      <c r="H219" s="322">
        <v>2280002203</v>
      </c>
      <c r="I219" s="322" t="s">
        <v>127</v>
      </c>
      <c r="J219" s="322" t="s">
        <v>128</v>
      </c>
      <c r="K219" s="322" t="s">
        <v>166</v>
      </c>
      <c r="L219" s="322" t="s">
        <v>167</v>
      </c>
      <c r="M219" s="322">
        <v>2.462771</v>
      </c>
      <c r="N219" s="322" t="s">
        <v>159</v>
      </c>
      <c r="O219" s="322" t="s">
        <v>156</v>
      </c>
    </row>
    <row r="220" spans="1:15" x14ac:dyDescent="0.25">
      <c r="A220" s="322" t="s">
        <v>153</v>
      </c>
      <c r="B220" s="322">
        <v>34</v>
      </c>
      <c r="C220" s="322"/>
      <c r="D220" s="322">
        <v>34033</v>
      </c>
      <c r="E220" s="322" t="s">
        <v>137</v>
      </c>
      <c r="F220" s="322" t="s">
        <v>126</v>
      </c>
      <c r="G220" s="322"/>
      <c r="H220" s="322">
        <v>2280002203</v>
      </c>
      <c r="I220" s="322" t="s">
        <v>127</v>
      </c>
      <c r="J220" s="322" t="s">
        <v>128</v>
      </c>
      <c r="K220" s="322" t="s">
        <v>169</v>
      </c>
      <c r="L220" s="322" t="s">
        <v>170</v>
      </c>
      <c r="M220" s="322">
        <v>9.3612260000000003</v>
      </c>
      <c r="N220" s="322" t="s">
        <v>159</v>
      </c>
      <c r="O220" s="322" t="s">
        <v>156</v>
      </c>
    </row>
    <row r="221" spans="1:15" x14ac:dyDescent="0.25">
      <c r="A221" s="322" t="s">
        <v>153</v>
      </c>
      <c r="B221" s="322">
        <v>34</v>
      </c>
      <c r="C221" s="322"/>
      <c r="D221" s="322">
        <v>34035</v>
      </c>
      <c r="E221" s="322" t="s">
        <v>42</v>
      </c>
      <c r="F221" s="322" t="s">
        <v>126</v>
      </c>
      <c r="G221" s="322"/>
      <c r="H221" s="322">
        <v>2280002201</v>
      </c>
      <c r="I221" s="322" t="s">
        <v>127</v>
      </c>
      <c r="J221" s="322" t="s">
        <v>128</v>
      </c>
      <c r="K221" s="322" t="s">
        <v>166</v>
      </c>
      <c r="L221" s="322" t="s">
        <v>167</v>
      </c>
      <c r="M221" s="322">
        <v>2.3600000000000001E-5</v>
      </c>
      <c r="N221" s="322" t="s">
        <v>159</v>
      </c>
      <c r="O221" s="322" t="s">
        <v>156</v>
      </c>
    </row>
    <row r="222" spans="1:15" x14ac:dyDescent="0.25">
      <c r="A222" s="322" t="s">
        <v>153</v>
      </c>
      <c r="B222" s="322">
        <v>34</v>
      </c>
      <c r="C222" s="322"/>
      <c r="D222" s="322">
        <v>34035</v>
      </c>
      <c r="E222" s="322" t="s">
        <v>42</v>
      </c>
      <c r="F222" s="322" t="s">
        <v>126</v>
      </c>
      <c r="G222" s="322"/>
      <c r="H222" s="322">
        <v>2280002202</v>
      </c>
      <c r="I222" s="322" t="s">
        <v>127</v>
      </c>
      <c r="J222" s="322" t="s">
        <v>128</v>
      </c>
      <c r="K222" s="322" t="s">
        <v>160</v>
      </c>
      <c r="L222" s="322" t="s">
        <v>161</v>
      </c>
      <c r="M222" s="322">
        <v>1.6E-7</v>
      </c>
      <c r="N222" s="322" t="s">
        <v>159</v>
      </c>
      <c r="O222" s="322" t="s">
        <v>156</v>
      </c>
    </row>
    <row r="223" spans="1:15" x14ac:dyDescent="0.25">
      <c r="A223" s="322" t="s">
        <v>153</v>
      </c>
      <c r="B223" s="322">
        <v>34</v>
      </c>
      <c r="C223" s="322"/>
      <c r="D223" s="322">
        <v>34037</v>
      </c>
      <c r="E223" s="322" t="s">
        <v>43</v>
      </c>
      <c r="F223" s="322" t="s">
        <v>126</v>
      </c>
      <c r="G223" s="322"/>
      <c r="H223" s="322">
        <v>2280002201</v>
      </c>
      <c r="I223" s="322" t="s">
        <v>127</v>
      </c>
      <c r="J223" s="322" t="s">
        <v>128</v>
      </c>
      <c r="K223" s="322" t="s">
        <v>169</v>
      </c>
      <c r="L223" s="322" t="s">
        <v>170</v>
      </c>
      <c r="M223" s="322">
        <v>9.6985750000000006E-6</v>
      </c>
      <c r="N223" s="322" t="s">
        <v>159</v>
      </c>
      <c r="O223" s="322" t="s">
        <v>156</v>
      </c>
    </row>
    <row r="224" spans="1:15" x14ac:dyDescent="0.25">
      <c r="A224" s="322" t="s">
        <v>153</v>
      </c>
      <c r="B224" s="322">
        <v>34</v>
      </c>
      <c r="C224" s="322"/>
      <c r="D224" s="322">
        <v>34037</v>
      </c>
      <c r="E224" s="322" t="s">
        <v>43</v>
      </c>
      <c r="F224" s="322" t="s">
        <v>126</v>
      </c>
      <c r="G224" s="322"/>
      <c r="H224" s="322">
        <v>2280002201</v>
      </c>
      <c r="I224" s="322" t="s">
        <v>127</v>
      </c>
      <c r="J224" s="322" t="s">
        <v>128</v>
      </c>
      <c r="K224" s="322">
        <v>7439921</v>
      </c>
      <c r="L224" s="322" t="s">
        <v>154</v>
      </c>
      <c r="M224" s="322">
        <v>7.6514160000000001E-7</v>
      </c>
      <c r="N224" s="322" t="s">
        <v>155</v>
      </c>
      <c r="O224" s="322" t="s">
        <v>156</v>
      </c>
    </row>
    <row r="225" spans="1:15" x14ac:dyDescent="0.25">
      <c r="A225" s="322" t="s">
        <v>153</v>
      </c>
      <c r="B225" s="322">
        <v>34</v>
      </c>
      <c r="C225" s="322"/>
      <c r="D225" s="322">
        <v>34037</v>
      </c>
      <c r="E225" s="322" t="s">
        <v>43</v>
      </c>
      <c r="F225" s="322" t="s">
        <v>126</v>
      </c>
      <c r="G225" s="322"/>
      <c r="H225" s="322">
        <v>2280002202</v>
      </c>
      <c r="I225" s="322" t="s">
        <v>127</v>
      </c>
      <c r="J225" s="322" t="s">
        <v>128</v>
      </c>
      <c r="K225" s="322" t="s">
        <v>164</v>
      </c>
      <c r="L225" s="322" t="s">
        <v>165</v>
      </c>
      <c r="M225" s="322">
        <v>3.0425290000000001E-2</v>
      </c>
      <c r="N225" s="322" t="s">
        <v>159</v>
      </c>
      <c r="O225" s="322" t="s">
        <v>156</v>
      </c>
    </row>
    <row r="226" spans="1:15" x14ac:dyDescent="0.25">
      <c r="A226" s="322" t="s">
        <v>153</v>
      </c>
      <c r="B226" s="322">
        <v>34</v>
      </c>
      <c r="C226" s="322"/>
      <c r="D226" s="322">
        <v>34037</v>
      </c>
      <c r="E226" s="322" t="s">
        <v>43</v>
      </c>
      <c r="F226" s="322" t="s">
        <v>126</v>
      </c>
      <c r="G226" s="322"/>
      <c r="H226" s="322">
        <v>2280002202</v>
      </c>
      <c r="I226" s="322" t="s">
        <v>127</v>
      </c>
      <c r="J226" s="322" t="s">
        <v>128</v>
      </c>
      <c r="K226" s="322" t="s">
        <v>30</v>
      </c>
      <c r="L226" s="322" t="s">
        <v>168</v>
      </c>
      <c r="M226" s="322">
        <v>1.124532E-5</v>
      </c>
      <c r="N226" s="322" t="s">
        <v>159</v>
      </c>
      <c r="O226" s="322" t="s">
        <v>156</v>
      </c>
    </row>
    <row r="227" spans="1:15" x14ac:dyDescent="0.25">
      <c r="A227" s="322" t="s">
        <v>153</v>
      </c>
      <c r="B227" s="322">
        <v>34</v>
      </c>
      <c r="C227" s="322"/>
      <c r="D227" s="322">
        <v>34039</v>
      </c>
      <c r="E227" s="322" t="s">
        <v>44</v>
      </c>
      <c r="F227" s="322" t="s">
        <v>126</v>
      </c>
      <c r="G227" s="322"/>
      <c r="H227" s="322">
        <v>2280002201</v>
      </c>
      <c r="I227" s="322" t="s">
        <v>127</v>
      </c>
      <c r="J227" s="322" t="s">
        <v>128</v>
      </c>
      <c r="K227" s="322" t="s">
        <v>171</v>
      </c>
      <c r="L227" s="322" t="s">
        <v>172</v>
      </c>
      <c r="M227" s="322">
        <v>3.5538970000000003E-2</v>
      </c>
      <c r="N227" s="322" t="s">
        <v>159</v>
      </c>
      <c r="O227" s="322" t="s">
        <v>156</v>
      </c>
    </row>
    <row r="228" spans="1:15" x14ac:dyDescent="0.25">
      <c r="A228" s="322" t="s">
        <v>153</v>
      </c>
      <c r="B228" s="322">
        <v>34</v>
      </c>
      <c r="C228" s="322"/>
      <c r="D228" s="322">
        <v>34039</v>
      </c>
      <c r="E228" s="322" t="s">
        <v>44</v>
      </c>
      <c r="F228" s="322" t="s">
        <v>126</v>
      </c>
      <c r="G228" s="322"/>
      <c r="H228" s="322">
        <v>2280002201</v>
      </c>
      <c r="I228" s="322" t="s">
        <v>127</v>
      </c>
      <c r="J228" s="322" t="s">
        <v>128</v>
      </c>
      <c r="K228" s="322" t="s">
        <v>157</v>
      </c>
      <c r="L228" s="322" t="s">
        <v>158</v>
      </c>
      <c r="M228" s="322">
        <v>69.186049999999994</v>
      </c>
      <c r="N228" s="322" t="s">
        <v>159</v>
      </c>
      <c r="O228" s="322" t="s">
        <v>156</v>
      </c>
    </row>
    <row r="229" spans="1:15" x14ac:dyDescent="0.25">
      <c r="A229" s="322" t="s">
        <v>153</v>
      </c>
      <c r="B229" s="322">
        <v>34</v>
      </c>
      <c r="C229" s="322"/>
      <c r="D229" s="322">
        <v>34039</v>
      </c>
      <c r="E229" s="322" t="s">
        <v>44</v>
      </c>
      <c r="F229" s="322" t="s">
        <v>126</v>
      </c>
      <c r="G229" s="322"/>
      <c r="H229" s="322">
        <v>2280002201</v>
      </c>
      <c r="I229" s="322" t="s">
        <v>127</v>
      </c>
      <c r="J229" s="322" t="s">
        <v>128</v>
      </c>
      <c r="K229" s="322" t="s">
        <v>169</v>
      </c>
      <c r="L229" s="322" t="s">
        <v>170</v>
      </c>
      <c r="M229" s="322">
        <v>3.5386540000000002</v>
      </c>
      <c r="N229" s="322" t="s">
        <v>159</v>
      </c>
      <c r="O229" s="322" t="s">
        <v>156</v>
      </c>
    </row>
    <row r="230" spans="1:15" x14ac:dyDescent="0.25">
      <c r="A230" s="322" t="s">
        <v>153</v>
      </c>
      <c r="B230" s="322">
        <v>34</v>
      </c>
      <c r="C230" s="322"/>
      <c r="D230" s="322">
        <v>34039</v>
      </c>
      <c r="E230" s="322" t="s">
        <v>44</v>
      </c>
      <c r="F230" s="322" t="s">
        <v>126</v>
      </c>
      <c r="G230" s="322"/>
      <c r="H230" s="322">
        <v>2280002202</v>
      </c>
      <c r="I230" s="322" t="s">
        <v>127</v>
      </c>
      <c r="J230" s="322" t="s">
        <v>128</v>
      </c>
      <c r="K230" s="322">
        <v>7439921</v>
      </c>
      <c r="L230" s="322" t="s">
        <v>154</v>
      </c>
      <c r="M230" s="322">
        <v>1.2802431999999999</v>
      </c>
      <c r="N230" s="322" t="s">
        <v>155</v>
      </c>
      <c r="O230" s="322" t="s">
        <v>156</v>
      </c>
    </row>
    <row r="231" spans="1:15" x14ac:dyDescent="0.25">
      <c r="A231" s="322" t="s">
        <v>153</v>
      </c>
      <c r="B231" s="322">
        <v>34</v>
      </c>
      <c r="C231" s="322"/>
      <c r="D231" s="322">
        <v>34039</v>
      </c>
      <c r="E231" s="322" t="s">
        <v>44</v>
      </c>
      <c r="F231" s="322" t="s">
        <v>126</v>
      </c>
      <c r="G231" s="322"/>
      <c r="H231" s="322">
        <v>2280002202</v>
      </c>
      <c r="I231" s="322" t="s">
        <v>127</v>
      </c>
      <c r="J231" s="322" t="s">
        <v>128</v>
      </c>
      <c r="K231" s="322" t="s">
        <v>169</v>
      </c>
      <c r="L231" s="322" t="s">
        <v>170</v>
      </c>
      <c r="M231" s="322">
        <v>5.4011449999999996</v>
      </c>
      <c r="N231" s="322" t="s">
        <v>159</v>
      </c>
      <c r="O231" s="322" t="s">
        <v>156</v>
      </c>
    </row>
    <row r="232" spans="1:15" x14ac:dyDescent="0.25">
      <c r="A232" s="322" t="s">
        <v>153</v>
      </c>
      <c r="B232" s="322">
        <v>34</v>
      </c>
      <c r="C232" s="322"/>
      <c r="D232" s="322">
        <v>34039</v>
      </c>
      <c r="E232" s="322" t="s">
        <v>44</v>
      </c>
      <c r="F232" s="322" t="s">
        <v>126</v>
      </c>
      <c r="G232" s="322"/>
      <c r="H232" s="322">
        <v>2280002203</v>
      </c>
      <c r="I232" s="322" t="s">
        <v>127</v>
      </c>
      <c r="J232" s="322" t="s">
        <v>128</v>
      </c>
      <c r="K232" s="322" t="s">
        <v>157</v>
      </c>
      <c r="L232" s="322" t="s">
        <v>158</v>
      </c>
      <c r="M232" s="322">
        <v>64.483019999999996</v>
      </c>
      <c r="N232" s="322" t="s">
        <v>159</v>
      </c>
      <c r="O232" s="322" t="s">
        <v>156</v>
      </c>
    </row>
    <row r="233" spans="1:15" x14ac:dyDescent="0.25">
      <c r="A233" s="322" t="s">
        <v>153</v>
      </c>
      <c r="B233" s="322">
        <v>34</v>
      </c>
      <c r="C233" s="322"/>
      <c r="D233" s="322">
        <v>34039</v>
      </c>
      <c r="E233" s="322" t="s">
        <v>44</v>
      </c>
      <c r="F233" s="322" t="s">
        <v>126</v>
      </c>
      <c r="G233" s="322"/>
      <c r="H233" s="322">
        <v>2280002203</v>
      </c>
      <c r="I233" s="322" t="s">
        <v>127</v>
      </c>
      <c r="J233" s="322" t="s">
        <v>128</v>
      </c>
      <c r="K233" s="322" t="s">
        <v>166</v>
      </c>
      <c r="L233" s="322" t="s">
        <v>167</v>
      </c>
      <c r="M233" s="322">
        <v>1.1298250000000001</v>
      </c>
      <c r="N233" s="322" t="s">
        <v>159</v>
      </c>
      <c r="O233" s="322" t="s">
        <v>156</v>
      </c>
    </row>
    <row r="234" spans="1:15" x14ac:dyDescent="0.25">
      <c r="A234" s="322" t="s">
        <v>153</v>
      </c>
      <c r="B234" s="322">
        <v>34</v>
      </c>
      <c r="C234" s="322"/>
      <c r="D234" s="322">
        <v>34039</v>
      </c>
      <c r="E234" s="322" t="s">
        <v>44</v>
      </c>
      <c r="F234" s="322" t="s">
        <v>126</v>
      </c>
      <c r="G234" s="322"/>
      <c r="H234" s="322">
        <v>2280002204</v>
      </c>
      <c r="I234" s="322" t="s">
        <v>127</v>
      </c>
      <c r="J234" s="322" t="s">
        <v>128</v>
      </c>
      <c r="K234" s="322" t="s">
        <v>166</v>
      </c>
      <c r="L234" s="322" t="s">
        <v>167</v>
      </c>
      <c r="M234" s="322">
        <v>2.952645</v>
      </c>
      <c r="N234" s="322" t="s">
        <v>159</v>
      </c>
      <c r="O234" s="322" t="s">
        <v>156</v>
      </c>
    </row>
    <row r="235" spans="1:15" x14ac:dyDescent="0.25">
      <c r="A235" s="322" t="s">
        <v>153</v>
      </c>
      <c r="B235" s="322">
        <v>34</v>
      </c>
      <c r="C235" s="322"/>
      <c r="D235" s="322">
        <v>34039</v>
      </c>
      <c r="E235" s="322" t="s">
        <v>44</v>
      </c>
      <c r="F235" s="322" t="s">
        <v>126</v>
      </c>
      <c r="G235" s="322"/>
      <c r="H235" s="322">
        <v>2280002204</v>
      </c>
      <c r="I235" s="322" t="s">
        <v>127</v>
      </c>
      <c r="J235" s="322" t="s">
        <v>128</v>
      </c>
      <c r="K235" s="322" t="s">
        <v>160</v>
      </c>
      <c r="L235" s="322" t="s">
        <v>161</v>
      </c>
      <c r="M235" s="322">
        <v>7.4213259999999996</v>
      </c>
      <c r="N235" s="322" t="s">
        <v>159</v>
      </c>
      <c r="O235" s="322" t="s">
        <v>156</v>
      </c>
    </row>
    <row r="236" spans="1:15" x14ac:dyDescent="0.25">
      <c r="A236" s="322" t="s">
        <v>153</v>
      </c>
      <c r="B236" s="322">
        <v>34</v>
      </c>
      <c r="C236" s="322"/>
      <c r="D236" s="322">
        <v>34009</v>
      </c>
      <c r="E236" s="322" t="s">
        <v>131</v>
      </c>
      <c r="F236" s="322" t="s">
        <v>126</v>
      </c>
      <c r="G236" s="322"/>
      <c r="H236" s="322">
        <v>2280002101</v>
      </c>
      <c r="I236" s="322" t="s">
        <v>127</v>
      </c>
      <c r="J236" s="322" t="s">
        <v>128</v>
      </c>
      <c r="K236" s="322" t="s">
        <v>162</v>
      </c>
      <c r="L236" s="322" t="s">
        <v>163</v>
      </c>
      <c r="M236" s="322">
        <v>0.12676817000000001</v>
      </c>
      <c r="N236" s="322" t="s">
        <v>159</v>
      </c>
      <c r="O236" s="322" t="s">
        <v>156</v>
      </c>
    </row>
    <row r="237" spans="1:15" x14ac:dyDescent="0.25">
      <c r="A237" s="322" t="s">
        <v>153</v>
      </c>
      <c r="B237" s="322">
        <v>34</v>
      </c>
      <c r="C237" s="322"/>
      <c r="D237" s="322">
        <v>34009</v>
      </c>
      <c r="E237" s="322" t="s">
        <v>131</v>
      </c>
      <c r="F237" s="322" t="s">
        <v>126</v>
      </c>
      <c r="G237" s="322"/>
      <c r="H237" s="322">
        <v>2280002101</v>
      </c>
      <c r="I237" s="322" t="s">
        <v>127</v>
      </c>
      <c r="J237" s="322" t="s">
        <v>128</v>
      </c>
      <c r="K237" s="322" t="s">
        <v>166</v>
      </c>
      <c r="L237" s="322" t="s">
        <v>167</v>
      </c>
      <c r="M237" s="322">
        <v>0.10138875</v>
      </c>
      <c r="N237" s="322" t="s">
        <v>159</v>
      </c>
      <c r="O237" s="322" t="s">
        <v>156</v>
      </c>
    </row>
    <row r="238" spans="1:15" x14ac:dyDescent="0.25">
      <c r="A238" s="322" t="s">
        <v>153</v>
      </c>
      <c r="B238" s="322">
        <v>34</v>
      </c>
      <c r="C238" s="322"/>
      <c r="D238" s="322">
        <v>34009</v>
      </c>
      <c r="E238" s="322" t="s">
        <v>131</v>
      </c>
      <c r="F238" s="322" t="s">
        <v>126</v>
      </c>
      <c r="G238" s="322"/>
      <c r="H238" s="322">
        <v>2280002101</v>
      </c>
      <c r="I238" s="322" t="s">
        <v>127</v>
      </c>
      <c r="J238" s="322" t="s">
        <v>128</v>
      </c>
      <c r="K238" s="322" t="s">
        <v>30</v>
      </c>
      <c r="L238" s="322" t="s">
        <v>168</v>
      </c>
      <c r="M238" s="322">
        <v>9.8354570000000002E-2</v>
      </c>
      <c r="N238" s="322" t="s">
        <v>159</v>
      </c>
      <c r="O238" s="322" t="s">
        <v>156</v>
      </c>
    </row>
    <row r="239" spans="1:15" x14ac:dyDescent="0.25">
      <c r="A239" s="322" t="s">
        <v>153</v>
      </c>
      <c r="B239" s="322">
        <v>34</v>
      </c>
      <c r="C239" s="322"/>
      <c r="D239" s="322">
        <v>34009</v>
      </c>
      <c r="E239" s="322" t="s">
        <v>131</v>
      </c>
      <c r="F239" s="322" t="s">
        <v>126</v>
      </c>
      <c r="G239" s="322"/>
      <c r="H239" s="322">
        <v>2280002102</v>
      </c>
      <c r="I239" s="322" t="s">
        <v>127</v>
      </c>
      <c r="J239" s="322" t="s">
        <v>128</v>
      </c>
      <c r="K239" s="322" t="s">
        <v>160</v>
      </c>
      <c r="L239" s="322" t="s">
        <v>161</v>
      </c>
      <c r="M239" s="322">
        <v>0.53428449</v>
      </c>
      <c r="N239" s="322" t="s">
        <v>159</v>
      </c>
      <c r="O239" s="322" t="s">
        <v>156</v>
      </c>
    </row>
    <row r="240" spans="1:15" x14ac:dyDescent="0.25">
      <c r="A240" s="322" t="s">
        <v>153</v>
      </c>
      <c r="B240" s="322">
        <v>34</v>
      </c>
      <c r="C240" s="322"/>
      <c r="D240" s="322">
        <v>34033</v>
      </c>
      <c r="E240" s="322" t="s">
        <v>137</v>
      </c>
      <c r="F240" s="322" t="s">
        <v>126</v>
      </c>
      <c r="G240" s="322"/>
      <c r="H240" s="322">
        <v>2280002101</v>
      </c>
      <c r="I240" s="322" t="s">
        <v>127</v>
      </c>
      <c r="J240" s="322" t="s">
        <v>128</v>
      </c>
      <c r="K240" s="322" t="s">
        <v>171</v>
      </c>
      <c r="L240" s="322" t="s">
        <v>172</v>
      </c>
      <c r="M240" s="322">
        <v>1.75816393E-4</v>
      </c>
      <c r="N240" s="322" t="s">
        <v>159</v>
      </c>
      <c r="O240" s="322" t="s">
        <v>156</v>
      </c>
    </row>
    <row r="241" spans="1:15" x14ac:dyDescent="0.25">
      <c r="A241" s="322" t="s">
        <v>153</v>
      </c>
      <c r="B241" s="322">
        <v>34</v>
      </c>
      <c r="C241" s="322"/>
      <c r="D241" s="322">
        <v>34001</v>
      </c>
      <c r="E241" s="322" t="s">
        <v>125</v>
      </c>
      <c r="F241" s="322" t="s">
        <v>126</v>
      </c>
      <c r="G241" s="322"/>
      <c r="H241" s="322">
        <v>2280002101</v>
      </c>
      <c r="I241" s="322" t="s">
        <v>127</v>
      </c>
      <c r="J241" s="322" t="s">
        <v>128</v>
      </c>
      <c r="K241" s="322" t="s">
        <v>169</v>
      </c>
      <c r="L241" s="322" t="s">
        <v>170</v>
      </c>
      <c r="M241" s="322">
        <v>0.40045979999999998</v>
      </c>
      <c r="N241" s="322" t="s">
        <v>159</v>
      </c>
      <c r="O241" s="322" t="s">
        <v>156</v>
      </c>
    </row>
    <row r="242" spans="1:15" x14ac:dyDescent="0.25">
      <c r="A242" s="322" t="s">
        <v>153</v>
      </c>
      <c r="B242" s="322">
        <v>34</v>
      </c>
      <c r="C242" s="322"/>
      <c r="D242" s="322">
        <v>34001</v>
      </c>
      <c r="E242" s="322" t="s">
        <v>125</v>
      </c>
      <c r="F242" s="322" t="s">
        <v>126</v>
      </c>
      <c r="G242" s="322"/>
      <c r="H242" s="322">
        <v>2280002104</v>
      </c>
      <c r="I242" s="322" t="s">
        <v>127</v>
      </c>
      <c r="J242" s="322" t="s">
        <v>128</v>
      </c>
      <c r="K242" s="322" t="s">
        <v>160</v>
      </c>
      <c r="L242" s="322" t="s">
        <v>161</v>
      </c>
      <c r="M242" s="322">
        <v>3.05792E-3</v>
      </c>
      <c r="N242" s="322" t="s">
        <v>159</v>
      </c>
      <c r="O242" s="322" t="s">
        <v>156</v>
      </c>
    </row>
    <row r="243" spans="1:15" x14ac:dyDescent="0.25">
      <c r="A243" s="322" t="s">
        <v>153</v>
      </c>
      <c r="B243" s="322">
        <v>34</v>
      </c>
      <c r="C243" s="322"/>
      <c r="D243" s="322">
        <v>34017</v>
      </c>
      <c r="E243" s="322" t="s">
        <v>36</v>
      </c>
      <c r="F243" s="322" t="s">
        <v>126</v>
      </c>
      <c r="G243" s="322"/>
      <c r="H243" s="322">
        <v>2280002102</v>
      </c>
      <c r="I243" s="322" t="s">
        <v>127</v>
      </c>
      <c r="J243" s="322" t="s">
        <v>128</v>
      </c>
      <c r="K243" s="322" t="s">
        <v>162</v>
      </c>
      <c r="L243" s="322" t="s">
        <v>163</v>
      </c>
      <c r="M243" s="322">
        <v>159.54568699999999</v>
      </c>
      <c r="N243" s="322" t="s">
        <v>159</v>
      </c>
      <c r="O243" s="322" t="s">
        <v>156</v>
      </c>
    </row>
    <row r="244" spans="1:15" x14ac:dyDescent="0.25">
      <c r="A244" s="322" t="s">
        <v>153</v>
      </c>
      <c r="B244" s="322">
        <v>34</v>
      </c>
      <c r="C244" s="322"/>
      <c r="D244" s="322">
        <v>34017</v>
      </c>
      <c r="E244" s="322" t="s">
        <v>36</v>
      </c>
      <c r="F244" s="322" t="s">
        <v>126</v>
      </c>
      <c r="G244" s="322"/>
      <c r="H244" s="322">
        <v>2280002103</v>
      </c>
      <c r="I244" s="322" t="s">
        <v>127</v>
      </c>
      <c r="J244" s="322" t="s">
        <v>128</v>
      </c>
      <c r="K244" s="322" t="s">
        <v>164</v>
      </c>
      <c r="L244" s="322" t="s">
        <v>165</v>
      </c>
      <c r="M244" s="322">
        <v>6947.8141145</v>
      </c>
      <c r="N244" s="322" t="s">
        <v>159</v>
      </c>
      <c r="O244" s="322" t="s">
        <v>156</v>
      </c>
    </row>
    <row r="245" spans="1:15" x14ac:dyDescent="0.25">
      <c r="A245" s="322" t="s">
        <v>153</v>
      </c>
      <c r="B245" s="322">
        <v>34</v>
      </c>
      <c r="C245" s="322"/>
      <c r="D245" s="322">
        <v>34017</v>
      </c>
      <c r="E245" s="322" t="s">
        <v>36</v>
      </c>
      <c r="F245" s="322" t="s">
        <v>126</v>
      </c>
      <c r="G245" s="322"/>
      <c r="H245" s="322">
        <v>2280002103</v>
      </c>
      <c r="I245" s="322" t="s">
        <v>127</v>
      </c>
      <c r="J245" s="322" t="s">
        <v>128</v>
      </c>
      <c r="K245" s="322" t="s">
        <v>171</v>
      </c>
      <c r="L245" s="322" t="s">
        <v>172</v>
      </c>
      <c r="M245" s="322">
        <v>8.3759913992999993E-2</v>
      </c>
      <c r="N245" s="322" t="s">
        <v>159</v>
      </c>
      <c r="O245" s="322" t="s">
        <v>156</v>
      </c>
    </row>
    <row r="246" spans="1:15" x14ac:dyDescent="0.25">
      <c r="A246" s="322" t="s">
        <v>153</v>
      </c>
      <c r="B246" s="322">
        <v>34</v>
      </c>
      <c r="C246" s="322"/>
      <c r="D246" s="322">
        <v>34017</v>
      </c>
      <c r="E246" s="322" t="s">
        <v>36</v>
      </c>
      <c r="F246" s="322" t="s">
        <v>126</v>
      </c>
      <c r="G246" s="322"/>
      <c r="H246" s="322">
        <v>2280002104</v>
      </c>
      <c r="I246" s="322" t="s">
        <v>127</v>
      </c>
      <c r="J246" s="322" t="s">
        <v>128</v>
      </c>
      <c r="K246" s="322" t="s">
        <v>160</v>
      </c>
      <c r="L246" s="322" t="s">
        <v>161</v>
      </c>
      <c r="M246" s="322">
        <v>30.263916349999999</v>
      </c>
      <c r="N246" s="322" t="s">
        <v>159</v>
      </c>
      <c r="O246" s="322" t="s">
        <v>156</v>
      </c>
    </row>
    <row r="247" spans="1:15" x14ac:dyDescent="0.25">
      <c r="A247" s="322" t="s">
        <v>153</v>
      </c>
      <c r="B247" s="322">
        <v>34</v>
      </c>
      <c r="C247" s="322"/>
      <c r="D247" s="322">
        <v>34013</v>
      </c>
      <c r="E247" s="322" t="s">
        <v>35</v>
      </c>
      <c r="F247" s="322" t="s">
        <v>126</v>
      </c>
      <c r="G247" s="322"/>
      <c r="H247" s="322">
        <v>2280002101</v>
      </c>
      <c r="I247" s="322" t="s">
        <v>127</v>
      </c>
      <c r="J247" s="322" t="s">
        <v>128</v>
      </c>
      <c r="K247" s="322" t="s">
        <v>171</v>
      </c>
      <c r="L247" s="322" t="s">
        <v>172</v>
      </c>
      <c r="M247" s="322">
        <v>1.3252359999999999E-2</v>
      </c>
      <c r="N247" s="322" t="s">
        <v>159</v>
      </c>
      <c r="O247" s="322" t="s">
        <v>156</v>
      </c>
    </row>
    <row r="248" spans="1:15" x14ac:dyDescent="0.25">
      <c r="A248" s="322" t="s">
        <v>153</v>
      </c>
      <c r="B248" s="322">
        <v>34</v>
      </c>
      <c r="C248" s="322"/>
      <c r="D248" s="322">
        <v>34013</v>
      </c>
      <c r="E248" s="322" t="s">
        <v>35</v>
      </c>
      <c r="F248" s="322" t="s">
        <v>126</v>
      </c>
      <c r="G248" s="322"/>
      <c r="H248" s="322">
        <v>2280002103</v>
      </c>
      <c r="I248" s="322" t="s">
        <v>127</v>
      </c>
      <c r="J248" s="322" t="s">
        <v>128</v>
      </c>
      <c r="K248" s="322" t="s">
        <v>169</v>
      </c>
      <c r="L248" s="322" t="s">
        <v>170</v>
      </c>
      <c r="M248" s="322">
        <v>49.751399999999997</v>
      </c>
      <c r="N248" s="322" t="s">
        <v>159</v>
      </c>
      <c r="O248" s="322" t="s">
        <v>156</v>
      </c>
    </row>
    <row r="249" spans="1:15" x14ac:dyDescent="0.25">
      <c r="A249" s="322" t="s">
        <v>153</v>
      </c>
      <c r="B249" s="322">
        <v>34</v>
      </c>
      <c r="C249" s="322"/>
      <c r="D249" s="322">
        <v>34013</v>
      </c>
      <c r="E249" s="322" t="s">
        <v>35</v>
      </c>
      <c r="F249" s="322" t="s">
        <v>126</v>
      </c>
      <c r="G249" s="322"/>
      <c r="H249" s="322">
        <v>2280002104</v>
      </c>
      <c r="I249" s="322" t="s">
        <v>127</v>
      </c>
      <c r="J249" s="322" t="s">
        <v>128</v>
      </c>
      <c r="K249" s="322" t="s">
        <v>162</v>
      </c>
      <c r="L249" s="322" t="s">
        <v>163</v>
      </c>
      <c r="M249" s="322">
        <v>51.078879999999998</v>
      </c>
      <c r="N249" s="322" t="s">
        <v>159</v>
      </c>
      <c r="O249" s="322" t="s">
        <v>156</v>
      </c>
    </row>
    <row r="250" spans="1:15" x14ac:dyDescent="0.25">
      <c r="A250" s="322" t="s">
        <v>153</v>
      </c>
      <c r="B250" s="322">
        <v>34</v>
      </c>
      <c r="C250" s="322"/>
      <c r="D250" s="322">
        <v>34015</v>
      </c>
      <c r="E250" s="322" t="s">
        <v>133</v>
      </c>
      <c r="F250" s="322" t="s">
        <v>126</v>
      </c>
      <c r="G250" s="322"/>
      <c r="H250" s="322">
        <v>2280002101</v>
      </c>
      <c r="I250" s="322" t="s">
        <v>127</v>
      </c>
      <c r="J250" s="322" t="s">
        <v>128</v>
      </c>
      <c r="K250" s="322" t="s">
        <v>171</v>
      </c>
      <c r="L250" s="322" t="s">
        <v>172</v>
      </c>
      <c r="M250" s="322">
        <v>2.1846190000000001E-3</v>
      </c>
      <c r="N250" s="322" t="s">
        <v>159</v>
      </c>
      <c r="O250" s="322" t="s">
        <v>156</v>
      </c>
    </row>
    <row r="251" spans="1:15" x14ac:dyDescent="0.25">
      <c r="A251" s="322" t="s">
        <v>153</v>
      </c>
      <c r="B251" s="322">
        <v>34</v>
      </c>
      <c r="C251" s="322"/>
      <c r="D251" s="322">
        <v>34015</v>
      </c>
      <c r="E251" s="322" t="s">
        <v>133</v>
      </c>
      <c r="F251" s="322" t="s">
        <v>126</v>
      </c>
      <c r="G251" s="322"/>
      <c r="H251" s="322">
        <v>2280002101</v>
      </c>
      <c r="I251" s="322" t="s">
        <v>127</v>
      </c>
      <c r="J251" s="322" t="s">
        <v>128</v>
      </c>
      <c r="K251" s="322" t="s">
        <v>169</v>
      </c>
      <c r="L251" s="322" t="s">
        <v>170</v>
      </c>
      <c r="M251" s="322">
        <v>0.28076030000000002</v>
      </c>
      <c r="N251" s="322" t="s">
        <v>159</v>
      </c>
      <c r="O251" s="322" t="s">
        <v>156</v>
      </c>
    </row>
    <row r="252" spans="1:15" x14ac:dyDescent="0.25">
      <c r="A252" s="322" t="s">
        <v>153</v>
      </c>
      <c r="B252" s="322">
        <v>34</v>
      </c>
      <c r="C252" s="322"/>
      <c r="D252" s="322">
        <v>34015</v>
      </c>
      <c r="E252" s="322" t="s">
        <v>133</v>
      </c>
      <c r="F252" s="322" t="s">
        <v>126</v>
      </c>
      <c r="G252" s="322"/>
      <c r="H252" s="322">
        <v>2280002102</v>
      </c>
      <c r="I252" s="322" t="s">
        <v>127</v>
      </c>
      <c r="J252" s="322" t="s">
        <v>128</v>
      </c>
      <c r="K252" s="322" t="s">
        <v>162</v>
      </c>
      <c r="L252" s="322" t="s">
        <v>163</v>
      </c>
      <c r="M252" s="322">
        <v>0.9079296</v>
      </c>
      <c r="N252" s="322" t="s">
        <v>159</v>
      </c>
      <c r="O252" s="322" t="s">
        <v>156</v>
      </c>
    </row>
    <row r="253" spans="1:15" x14ac:dyDescent="0.25">
      <c r="A253" s="322" t="s">
        <v>153</v>
      </c>
      <c r="B253" s="322">
        <v>34</v>
      </c>
      <c r="C253" s="322"/>
      <c r="D253" s="322">
        <v>34015</v>
      </c>
      <c r="E253" s="322" t="s">
        <v>133</v>
      </c>
      <c r="F253" s="322" t="s">
        <v>126</v>
      </c>
      <c r="G253" s="322"/>
      <c r="H253" s="322">
        <v>2280002102</v>
      </c>
      <c r="I253" s="322" t="s">
        <v>127</v>
      </c>
      <c r="J253" s="322" t="s">
        <v>128</v>
      </c>
      <c r="K253" s="322" t="s">
        <v>169</v>
      </c>
      <c r="L253" s="322" t="s">
        <v>170</v>
      </c>
      <c r="M253" s="322">
        <v>0.18169089999999999</v>
      </c>
      <c r="N253" s="322" t="s">
        <v>159</v>
      </c>
      <c r="O253" s="322" t="s">
        <v>156</v>
      </c>
    </row>
    <row r="254" spans="1:15" x14ac:dyDescent="0.25">
      <c r="A254" s="322" t="s">
        <v>153</v>
      </c>
      <c r="B254" s="322">
        <v>34</v>
      </c>
      <c r="C254" s="322"/>
      <c r="D254" s="322">
        <v>34023</v>
      </c>
      <c r="E254" s="322" t="s">
        <v>135</v>
      </c>
      <c r="F254" s="322" t="s">
        <v>126</v>
      </c>
      <c r="G254" s="322"/>
      <c r="H254" s="322">
        <v>2280002101</v>
      </c>
      <c r="I254" s="322" t="s">
        <v>127</v>
      </c>
      <c r="J254" s="322" t="s">
        <v>128</v>
      </c>
      <c r="K254" s="322" t="s">
        <v>157</v>
      </c>
      <c r="L254" s="322" t="s">
        <v>158</v>
      </c>
      <c r="M254" s="322">
        <v>0.1091678</v>
      </c>
      <c r="N254" s="322" t="s">
        <v>159</v>
      </c>
      <c r="O254" s="322" t="s">
        <v>156</v>
      </c>
    </row>
    <row r="255" spans="1:15" x14ac:dyDescent="0.25">
      <c r="A255" s="322" t="s">
        <v>153</v>
      </c>
      <c r="B255" s="322">
        <v>34</v>
      </c>
      <c r="C255" s="322"/>
      <c r="D255" s="322">
        <v>34023</v>
      </c>
      <c r="E255" s="322" t="s">
        <v>135</v>
      </c>
      <c r="F255" s="322" t="s">
        <v>126</v>
      </c>
      <c r="G255" s="322"/>
      <c r="H255" s="322">
        <v>2280002102</v>
      </c>
      <c r="I255" s="322" t="s">
        <v>127</v>
      </c>
      <c r="J255" s="322" t="s">
        <v>128</v>
      </c>
      <c r="K255" s="322">
        <v>7439921</v>
      </c>
      <c r="L255" s="322" t="s">
        <v>154</v>
      </c>
      <c r="M255" s="322">
        <v>6.667294E-2</v>
      </c>
      <c r="N255" s="322" t="s">
        <v>155</v>
      </c>
      <c r="O255" s="322" t="s">
        <v>156</v>
      </c>
    </row>
    <row r="256" spans="1:15" x14ac:dyDescent="0.25">
      <c r="A256" s="322" t="s">
        <v>153</v>
      </c>
      <c r="B256" s="322">
        <v>34</v>
      </c>
      <c r="C256" s="322"/>
      <c r="D256" s="322">
        <v>34015</v>
      </c>
      <c r="E256" s="322" t="s">
        <v>133</v>
      </c>
      <c r="F256" s="322" t="s">
        <v>126</v>
      </c>
      <c r="G256" s="322"/>
      <c r="H256" s="322">
        <v>2280002104</v>
      </c>
      <c r="I256" s="322" t="s">
        <v>127</v>
      </c>
      <c r="J256" s="322" t="s">
        <v>128</v>
      </c>
      <c r="K256" s="322" t="s">
        <v>164</v>
      </c>
      <c r="L256" s="322" t="s">
        <v>165</v>
      </c>
      <c r="M256" s="322">
        <v>8053.06</v>
      </c>
      <c r="N256" s="322" t="s">
        <v>159</v>
      </c>
      <c r="O256" s="322" t="s">
        <v>156</v>
      </c>
    </row>
    <row r="257" spans="1:15" x14ac:dyDescent="0.25">
      <c r="A257" s="322" t="s">
        <v>153</v>
      </c>
      <c r="B257" s="322">
        <v>34</v>
      </c>
      <c r="C257" s="322"/>
      <c r="D257" s="322">
        <v>34007</v>
      </c>
      <c r="E257" s="322" t="s">
        <v>130</v>
      </c>
      <c r="F257" s="322" t="s">
        <v>126</v>
      </c>
      <c r="G257" s="322"/>
      <c r="H257" s="322">
        <v>2280002101</v>
      </c>
      <c r="I257" s="322" t="s">
        <v>127</v>
      </c>
      <c r="J257" s="322" t="s">
        <v>128</v>
      </c>
      <c r="K257" s="322" t="s">
        <v>171</v>
      </c>
      <c r="L257" s="322" t="s">
        <v>172</v>
      </c>
      <c r="M257" s="322">
        <v>2.0037852999999999E-4</v>
      </c>
      <c r="N257" s="322" t="s">
        <v>159</v>
      </c>
      <c r="O257" s="322" t="s">
        <v>156</v>
      </c>
    </row>
    <row r="258" spans="1:15" x14ac:dyDescent="0.25">
      <c r="A258" s="322" t="s">
        <v>153</v>
      </c>
      <c r="B258" s="322">
        <v>34</v>
      </c>
      <c r="C258" s="322"/>
      <c r="D258" s="322">
        <v>34007</v>
      </c>
      <c r="E258" s="322" t="s">
        <v>130</v>
      </c>
      <c r="F258" s="322" t="s">
        <v>126</v>
      </c>
      <c r="G258" s="322"/>
      <c r="H258" s="322">
        <v>2280002101</v>
      </c>
      <c r="I258" s="322" t="s">
        <v>127</v>
      </c>
      <c r="J258" s="322" t="s">
        <v>128</v>
      </c>
      <c r="K258" s="322" t="s">
        <v>157</v>
      </c>
      <c r="L258" s="322" t="s">
        <v>158</v>
      </c>
      <c r="M258" s="322">
        <v>0.28944632999999997</v>
      </c>
      <c r="N258" s="322" t="s">
        <v>159</v>
      </c>
      <c r="O258" s="322" t="s">
        <v>156</v>
      </c>
    </row>
    <row r="259" spans="1:15" x14ac:dyDescent="0.25">
      <c r="A259" s="322" t="s">
        <v>153</v>
      </c>
      <c r="B259" s="322">
        <v>34</v>
      </c>
      <c r="C259" s="322"/>
      <c r="D259" s="322">
        <v>34007</v>
      </c>
      <c r="E259" s="322" t="s">
        <v>130</v>
      </c>
      <c r="F259" s="322" t="s">
        <v>126</v>
      </c>
      <c r="G259" s="322"/>
      <c r="H259" s="322">
        <v>2280002102</v>
      </c>
      <c r="I259" s="322" t="s">
        <v>127</v>
      </c>
      <c r="J259" s="322" t="s">
        <v>128</v>
      </c>
      <c r="K259" s="322" t="s">
        <v>30</v>
      </c>
      <c r="L259" s="322" t="s">
        <v>168</v>
      </c>
      <c r="M259" s="322">
        <v>4.7473260000000003E-2</v>
      </c>
      <c r="N259" s="322" t="s">
        <v>159</v>
      </c>
      <c r="O259" s="322" t="s">
        <v>156</v>
      </c>
    </row>
    <row r="260" spans="1:15" x14ac:dyDescent="0.25">
      <c r="A260" s="322" t="s">
        <v>153</v>
      </c>
      <c r="B260" s="322">
        <v>34</v>
      </c>
      <c r="C260" s="322"/>
      <c r="D260" s="322">
        <v>34007</v>
      </c>
      <c r="E260" s="322" t="s">
        <v>130</v>
      </c>
      <c r="F260" s="322" t="s">
        <v>126</v>
      </c>
      <c r="G260" s="322"/>
      <c r="H260" s="322">
        <v>2280002103</v>
      </c>
      <c r="I260" s="322" t="s">
        <v>127</v>
      </c>
      <c r="J260" s="322" t="s">
        <v>128</v>
      </c>
      <c r="K260" s="322" t="s">
        <v>162</v>
      </c>
      <c r="L260" s="322" t="s">
        <v>163</v>
      </c>
      <c r="M260" s="322">
        <v>2.64461967</v>
      </c>
      <c r="N260" s="322" t="s">
        <v>159</v>
      </c>
      <c r="O260" s="322" t="s">
        <v>156</v>
      </c>
    </row>
    <row r="261" spans="1:15" x14ac:dyDescent="0.25">
      <c r="A261" s="322" t="s">
        <v>153</v>
      </c>
      <c r="B261" s="322">
        <v>34</v>
      </c>
      <c r="C261" s="322"/>
      <c r="D261" s="322">
        <v>34007</v>
      </c>
      <c r="E261" s="322" t="s">
        <v>130</v>
      </c>
      <c r="F261" s="322" t="s">
        <v>126</v>
      </c>
      <c r="G261" s="322"/>
      <c r="H261" s="322">
        <v>2280002103</v>
      </c>
      <c r="I261" s="322" t="s">
        <v>127</v>
      </c>
      <c r="J261" s="322" t="s">
        <v>128</v>
      </c>
      <c r="K261" s="322" t="s">
        <v>157</v>
      </c>
      <c r="L261" s="322" t="s">
        <v>158</v>
      </c>
      <c r="M261" s="322">
        <v>14.06908376</v>
      </c>
      <c r="N261" s="322" t="s">
        <v>159</v>
      </c>
      <c r="O261" s="322" t="s">
        <v>156</v>
      </c>
    </row>
    <row r="262" spans="1:15" x14ac:dyDescent="0.25">
      <c r="A262" s="322" t="s">
        <v>153</v>
      </c>
      <c r="B262" s="322">
        <v>34</v>
      </c>
      <c r="C262" s="322"/>
      <c r="D262" s="322">
        <v>34007</v>
      </c>
      <c r="E262" s="322" t="s">
        <v>130</v>
      </c>
      <c r="F262" s="322" t="s">
        <v>126</v>
      </c>
      <c r="G262" s="322"/>
      <c r="H262" s="322">
        <v>2280002103</v>
      </c>
      <c r="I262" s="322" t="s">
        <v>127</v>
      </c>
      <c r="J262" s="322" t="s">
        <v>128</v>
      </c>
      <c r="K262" s="322" t="s">
        <v>30</v>
      </c>
      <c r="L262" s="322" t="s">
        <v>168</v>
      </c>
      <c r="M262" s="322">
        <v>0.24383118000000001</v>
      </c>
      <c r="N262" s="322" t="s">
        <v>159</v>
      </c>
      <c r="O262" s="322" t="s">
        <v>156</v>
      </c>
    </row>
    <row r="263" spans="1:15" x14ac:dyDescent="0.25">
      <c r="A263" s="322" t="s">
        <v>153</v>
      </c>
      <c r="B263" s="322">
        <v>34</v>
      </c>
      <c r="C263" s="322"/>
      <c r="D263" s="322">
        <v>34007</v>
      </c>
      <c r="E263" s="322" t="s">
        <v>130</v>
      </c>
      <c r="F263" s="322" t="s">
        <v>126</v>
      </c>
      <c r="G263" s="322"/>
      <c r="H263" s="322">
        <v>2280002104</v>
      </c>
      <c r="I263" s="322" t="s">
        <v>127</v>
      </c>
      <c r="J263" s="322" t="s">
        <v>128</v>
      </c>
      <c r="K263" s="322" t="s">
        <v>166</v>
      </c>
      <c r="L263" s="322" t="s">
        <v>167</v>
      </c>
      <c r="M263" s="322">
        <v>0.88748470999999995</v>
      </c>
      <c r="N263" s="322" t="s">
        <v>159</v>
      </c>
      <c r="O263" s="322" t="s">
        <v>156</v>
      </c>
    </row>
    <row r="264" spans="1:15" x14ac:dyDescent="0.25">
      <c r="A264" s="322" t="s">
        <v>153</v>
      </c>
      <c r="B264" s="322">
        <v>34</v>
      </c>
      <c r="C264" s="322"/>
      <c r="D264" s="322">
        <v>34007</v>
      </c>
      <c r="E264" s="322" t="s">
        <v>130</v>
      </c>
      <c r="F264" s="322" t="s">
        <v>126</v>
      </c>
      <c r="G264" s="322"/>
      <c r="H264" s="322">
        <v>2280002104</v>
      </c>
      <c r="I264" s="322" t="s">
        <v>127</v>
      </c>
      <c r="J264" s="322" t="s">
        <v>128</v>
      </c>
      <c r="K264" s="322" t="s">
        <v>30</v>
      </c>
      <c r="L264" s="322" t="s">
        <v>168</v>
      </c>
      <c r="M264" s="322">
        <v>0.81647979000000004</v>
      </c>
      <c r="N264" s="322" t="s">
        <v>159</v>
      </c>
      <c r="O264" s="322" t="s">
        <v>156</v>
      </c>
    </row>
    <row r="265" spans="1:15" x14ac:dyDescent="0.25">
      <c r="A265" s="322" t="s">
        <v>153</v>
      </c>
      <c r="B265" s="322">
        <v>34</v>
      </c>
      <c r="C265" s="322"/>
      <c r="D265" s="322">
        <v>34025</v>
      </c>
      <c r="E265" s="322" t="s">
        <v>39</v>
      </c>
      <c r="F265" s="322" t="s">
        <v>126</v>
      </c>
      <c r="G265" s="322"/>
      <c r="H265" s="322">
        <v>2280002101</v>
      </c>
      <c r="I265" s="322" t="s">
        <v>127</v>
      </c>
      <c r="J265" s="322" t="s">
        <v>128</v>
      </c>
      <c r="K265" s="322">
        <v>7439921</v>
      </c>
      <c r="L265" s="322" t="s">
        <v>154</v>
      </c>
      <c r="M265" s="322">
        <v>3.0039400000000001E-2</v>
      </c>
      <c r="N265" s="322" t="s">
        <v>155</v>
      </c>
      <c r="O265" s="322" t="s">
        <v>156</v>
      </c>
    </row>
    <row r="266" spans="1:15" x14ac:dyDescent="0.25">
      <c r="A266" s="322" t="s">
        <v>153</v>
      </c>
      <c r="B266" s="322">
        <v>34</v>
      </c>
      <c r="C266" s="322"/>
      <c r="D266" s="322">
        <v>34025</v>
      </c>
      <c r="E266" s="322" t="s">
        <v>39</v>
      </c>
      <c r="F266" s="322" t="s">
        <v>126</v>
      </c>
      <c r="G266" s="322"/>
      <c r="H266" s="322">
        <v>2280002101</v>
      </c>
      <c r="I266" s="322" t="s">
        <v>127</v>
      </c>
      <c r="J266" s="322" t="s">
        <v>128</v>
      </c>
      <c r="K266" s="322" t="s">
        <v>30</v>
      </c>
      <c r="L266" s="322" t="s">
        <v>168</v>
      </c>
      <c r="M266" s="322">
        <v>0.1199178</v>
      </c>
      <c r="N266" s="322" t="s">
        <v>159</v>
      </c>
      <c r="O266" s="322" t="s">
        <v>156</v>
      </c>
    </row>
    <row r="267" spans="1:15" x14ac:dyDescent="0.25">
      <c r="A267" s="322" t="s">
        <v>153</v>
      </c>
      <c r="B267" s="322">
        <v>34</v>
      </c>
      <c r="C267" s="322"/>
      <c r="D267" s="322">
        <v>34025</v>
      </c>
      <c r="E267" s="322" t="s">
        <v>39</v>
      </c>
      <c r="F267" s="322" t="s">
        <v>126</v>
      </c>
      <c r="G267" s="322"/>
      <c r="H267" s="322">
        <v>2280002101</v>
      </c>
      <c r="I267" s="322" t="s">
        <v>127</v>
      </c>
      <c r="J267" s="322" t="s">
        <v>128</v>
      </c>
      <c r="K267" s="322" t="s">
        <v>169</v>
      </c>
      <c r="L267" s="322" t="s">
        <v>170</v>
      </c>
      <c r="M267" s="322">
        <v>0.38232189999999999</v>
      </c>
      <c r="N267" s="322" t="s">
        <v>159</v>
      </c>
      <c r="O267" s="322" t="s">
        <v>156</v>
      </c>
    </row>
    <row r="268" spans="1:15" x14ac:dyDescent="0.25">
      <c r="A268" s="322" t="s">
        <v>153</v>
      </c>
      <c r="B268" s="322">
        <v>34</v>
      </c>
      <c r="C268" s="322"/>
      <c r="D268" s="322">
        <v>34001</v>
      </c>
      <c r="E268" s="322" t="s">
        <v>125</v>
      </c>
      <c r="F268" s="322" t="s">
        <v>126</v>
      </c>
      <c r="G268" s="322"/>
      <c r="H268" s="322">
        <v>2280002202</v>
      </c>
      <c r="I268" s="322" t="s">
        <v>127</v>
      </c>
      <c r="J268" s="322" t="s">
        <v>128</v>
      </c>
      <c r="K268" s="322" t="s">
        <v>162</v>
      </c>
      <c r="L268" s="322" t="s">
        <v>163</v>
      </c>
      <c r="M268" s="322">
        <v>18.810919999999999</v>
      </c>
      <c r="N268" s="322" t="s">
        <v>159</v>
      </c>
      <c r="O268" s="322" t="s">
        <v>156</v>
      </c>
    </row>
    <row r="269" spans="1:15" x14ac:dyDescent="0.25">
      <c r="A269" s="322" t="s">
        <v>153</v>
      </c>
      <c r="B269" s="322">
        <v>34</v>
      </c>
      <c r="C269" s="322"/>
      <c r="D269" s="322">
        <v>34001</v>
      </c>
      <c r="E269" s="322" t="s">
        <v>125</v>
      </c>
      <c r="F269" s="322" t="s">
        <v>126</v>
      </c>
      <c r="G269" s="322"/>
      <c r="H269" s="322">
        <v>2280002203</v>
      </c>
      <c r="I269" s="322" t="s">
        <v>127</v>
      </c>
      <c r="J269" s="322" t="s">
        <v>128</v>
      </c>
      <c r="K269" s="322" t="s">
        <v>166</v>
      </c>
      <c r="L269" s="322" t="s">
        <v>167</v>
      </c>
      <c r="M269" s="322">
        <v>3.6143880000000003E-2</v>
      </c>
      <c r="N269" s="322" t="s">
        <v>159</v>
      </c>
      <c r="O269" s="322" t="s">
        <v>156</v>
      </c>
    </row>
    <row r="270" spans="1:15" x14ac:dyDescent="0.25">
      <c r="A270" s="322" t="s">
        <v>153</v>
      </c>
      <c r="B270" s="322">
        <v>34</v>
      </c>
      <c r="C270" s="322"/>
      <c r="D270" s="322">
        <v>34001</v>
      </c>
      <c r="E270" s="322" t="s">
        <v>125</v>
      </c>
      <c r="F270" s="322" t="s">
        <v>126</v>
      </c>
      <c r="G270" s="322"/>
      <c r="H270" s="322">
        <v>2280002204</v>
      </c>
      <c r="I270" s="322" t="s">
        <v>127</v>
      </c>
      <c r="J270" s="322" t="s">
        <v>128</v>
      </c>
      <c r="K270" s="322">
        <v>7439921</v>
      </c>
      <c r="L270" s="322" t="s">
        <v>154</v>
      </c>
      <c r="M270" s="322">
        <v>3.5026020000000001E-3</v>
      </c>
      <c r="N270" s="322" t="s">
        <v>155</v>
      </c>
      <c r="O270" s="322" t="s">
        <v>156</v>
      </c>
    </row>
    <row r="271" spans="1:15" x14ac:dyDescent="0.25">
      <c r="A271" s="322" t="s">
        <v>153</v>
      </c>
      <c r="B271" s="322">
        <v>34</v>
      </c>
      <c r="C271" s="322"/>
      <c r="D271" s="322">
        <v>34001</v>
      </c>
      <c r="E271" s="322" t="s">
        <v>125</v>
      </c>
      <c r="F271" s="322" t="s">
        <v>126</v>
      </c>
      <c r="G271" s="322"/>
      <c r="H271" s="322">
        <v>2280002204</v>
      </c>
      <c r="I271" s="322" t="s">
        <v>127</v>
      </c>
      <c r="J271" s="322" t="s">
        <v>128</v>
      </c>
      <c r="K271" s="322" t="s">
        <v>164</v>
      </c>
      <c r="L271" s="322" t="s">
        <v>165</v>
      </c>
      <c r="M271" s="322">
        <v>57.029609999999998</v>
      </c>
      <c r="N271" s="322" t="s">
        <v>159</v>
      </c>
      <c r="O271" s="322" t="s">
        <v>156</v>
      </c>
    </row>
    <row r="272" spans="1:15" x14ac:dyDescent="0.25">
      <c r="A272" s="322" t="s">
        <v>153</v>
      </c>
      <c r="B272" s="322">
        <v>34</v>
      </c>
      <c r="C272" s="322"/>
      <c r="D272" s="322">
        <v>34001</v>
      </c>
      <c r="E272" s="322" t="s">
        <v>125</v>
      </c>
      <c r="F272" s="322" t="s">
        <v>126</v>
      </c>
      <c r="G272" s="322"/>
      <c r="H272" s="322">
        <v>2280002204</v>
      </c>
      <c r="I272" s="322" t="s">
        <v>127</v>
      </c>
      <c r="J272" s="322" t="s">
        <v>128</v>
      </c>
      <c r="K272" s="322" t="s">
        <v>171</v>
      </c>
      <c r="L272" s="322" t="s">
        <v>172</v>
      </c>
      <c r="M272" s="322">
        <v>2.6911650000000002E-4</v>
      </c>
      <c r="N272" s="322" t="s">
        <v>159</v>
      </c>
      <c r="O272" s="322" t="s">
        <v>156</v>
      </c>
    </row>
    <row r="273" spans="1:15" x14ac:dyDescent="0.25">
      <c r="A273" s="322" t="s">
        <v>153</v>
      </c>
      <c r="B273" s="322">
        <v>34</v>
      </c>
      <c r="C273" s="322"/>
      <c r="D273" s="322">
        <v>34001</v>
      </c>
      <c r="E273" s="322" t="s">
        <v>125</v>
      </c>
      <c r="F273" s="322" t="s">
        <v>126</v>
      </c>
      <c r="G273" s="322"/>
      <c r="H273" s="322">
        <v>2280002204</v>
      </c>
      <c r="I273" s="322" t="s">
        <v>127</v>
      </c>
      <c r="J273" s="322" t="s">
        <v>128</v>
      </c>
      <c r="K273" s="322" t="s">
        <v>169</v>
      </c>
      <c r="L273" s="322" t="s">
        <v>170</v>
      </c>
      <c r="M273" s="322">
        <v>3.2385959999999998E-2</v>
      </c>
      <c r="N273" s="322" t="s">
        <v>159</v>
      </c>
      <c r="O273" s="322" t="s">
        <v>156</v>
      </c>
    </row>
    <row r="274" spans="1:15" x14ac:dyDescent="0.25">
      <c r="A274" s="322" t="s">
        <v>153</v>
      </c>
      <c r="B274" s="322">
        <v>34</v>
      </c>
      <c r="C274" s="322"/>
      <c r="D274" s="322">
        <v>34003</v>
      </c>
      <c r="E274" s="322" t="s">
        <v>34</v>
      </c>
      <c r="F274" s="322" t="s">
        <v>126</v>
      </c>
      <c r="G274" s="322"/>
      <c r="H274" s="322">
        <v>2280002201</v>
      </c>
      <c r="I274" s="322" t="s">
        <v>127</v>
      </c>
      <c r="J274" s="322" t="s">
        <v>128</v>
      </c>
      <c r="K274" s="322" t="s">
        <v>157</v>
      </c>
      <c r="L274" s="322" t="s">
        <v>158</v>
      </c>
      <c r="M274" s="322">
        <v>31.157440000000001</v>
      </c>
      <c r="N274" s="322" t="s">
        <v>159</v>
      </c>
      <c r="O274" s="322" t="s">
        <v>156</v>
      </c>
    </row>
    <row r="275" spans="1:15" x14ac:dyDescent="0.25">
      <c r="A275" s="322" t="s">
        <v>153</v>
      </c>
      <c r="B275" s="322">
        <v>34</v>
      </c>
      <c r="C275" s="322"/>
      <c r="D275" s="322">
        <v>34003</v>
      </c>
      <c r="E275" s="322" t="s">
        <v>34</v>
      </c>
      <c r="F275" s="322" t="s">
        <v>126</v>
      </c>
      <c r="G275" s="322"/>
      <c r="H275" s="322">
        <v>2280002201</v>
      </c>
      <c r="I275" s="322" t="s">
        <v>127</v>
      </c>
      <c r="J275" s="322" t="s">
        <v>128</v>
      </c>
      <c r="K275" s="322" t="s">
        <v>160</v>
      </c>
      <c r="L275" s="322" t="s">
        <v>161</v>
      </c>
      <c r="M275" s="322">
        <v>1.7225170000000001E-2</v>
      </c>
      <c r="N275" s="322" t="s">
        <v>159</v>
      </c>
      <c r="O275" s="322" t="s">
        <v>156</v>
      </c>
    </row>
    <row r="276" spans="1:15" x14ac:dyDescent="0.25">
      <c r="A276" s="322" t="s">
        <v>153</v>
      </c>
      <c r="B276" s="322">
        <v>34</v>
      </c>
      <c r="C276" s="322"/>
      <c r="D276" s="322">
        <v>34003</v>
      </c>
      <c r="E276" s="322" t="s">
        <v>34</v>
      </c>
      <c r="F276" s="322" t="s">
        <v>126</v>
      </c>
      <c r="G276" s="322"/>
      <c r="H276" s="322">
        <v>2280002202</v>
      </c>
      <c r="I276" s="322" t="s">
        <v>127</v>
      </c>
      <c r="J276" s="322" t="s">
        <v>128</v>
      </c>
      <c r="K276" s="322" t="s">
        <v>162</v>
      </c>
      <c r="L276" s="322" t="s">
        <v>163</v>
      </c>
      <c r="M276" s="322">
        <v>9.4055490000000006</v>
      </c>
      <c r="N276" s="322" t="s">
        <v>159</v>
      </c>
      <c r="O276" s="322" t="s">
        <v>156</v>
      </c>
    </row>
    <row r="277" spans="1:15" x14ac:dyDescent="0.25">
      <c r="A277" s="322" t="s">
        <v>153</v>
      </c>
      <c r="B277" s="322">
        <v>34</v>
      </c>
      <c r="C277" s="322"/>
      <c r="D277" s="322">
        <v>34003</v>
      </c>
      <c r="E277" s="322" t="s">
        <v>34</v>
      </c>
      <c r="F277" s="322" t="s">
        <v>126</v>
      </c>
      <c r="G277" s="322"/>
      <c r="H277" s="322">
        <v>2280002202</v>
      </c>
      <c r="I277" s="322" t="s">
        <v>127</v>
      </c>
      <c r="J277" s="322" t="s">
        <v>128</v>
      </c>
      <c r="K277" s="322" t="s">
        <v>166</v>
      </c>
      <c r="L277" s="322" t="s">
        <v>167</v>
      </c>
      <c r="M277" s="322">
        <v>1.522286</v>
      </c>
      <c r="N277" s="322" t="s">
        <v>159</v>
      </c>
      <c r="O277" s="322" t="s">
        <v>156</v>
      </c>
    </row>
    <row r="278" spans="1:15" x14ac:dyDescent="0.25">
      <c r="A278" s="322" t="s">
        <v>153</v>
      </c>
      <c r="B278" s="322">
        <v>34</v>
      </c>
      <c r="C278" s="322"/>
      <c r="D278" s="322">
        <v>34003</v>
      </c>
      <c r="E278" s="322" t="s">
        <v>34</v>
      </c>
      <c r="F278" s="322" t="s">
        <v>126</v>
      </c>
      <c r="G278" s="322"/>
      <c r="H278" s="322">
        <v>2280002204</v>
      </c>
      <c r="I278" s="322" t="s">
        <v>127</v>
      </c>
      <c r="J278" s="322" t="s">
        <v>128</v>
      </c>
      <c r="K278" s="322">
        <v>7439921</v>
      </c>
      <c r="L278" s="322" t="s">
        <v>154</v>
      </c>
      <c r="M278" s="322">
        <v>2.0078320000000002E-3</v>
      </c>
      <c r="N278" s="322" t="s">
        <v>155</v>
      </c>
      <c r="O278" s="322" t="s">
        <v>156</v>
      </c>
    </row>
    <row r="279" spans="1:15" x14ac:dyDescent="0.25">
      <c r="A279" s="322" t="s">
        <v>153</v>
      </c>
      <c r="B279" s="322">
        <v>34</v>
      </c>
      <c r="C279" s="322"/>
      <c r="D279" s="322">
        <v>34003</v>
      </c>
      <c r="E279" s="322" t="s">
        <v>34</v>
      </c>
      <c r="F279" s="322" t="s">
        <v>126</v>
      </c>
      <c r="G279" s="322"/>
      <c r="H279" s="322">
        <v>2280002204</v>
      </c>
      <c r="I279" s="322" t="s">
        <v>127</v>
      </c>
      <c r="J279" s="322" t="s">
        <v>128</v>
      </c>
      <c r="K279" s="322" t="s">
        <v>160</v>
      </c>
      <c r="L279" s="322" t="s">
        <v>161</v>
      </c>
      <c r="M279" s="322">
        <v>2.0633599999999998E-2</v>
      </c>
      <c r="N279" s="322" t="s">
        <v>159</v>
      </c>
      <c r="O279" s="322" t="s">
        <v>156</v>
      </c>
    </row>
    <row r="280" spans="1:15" x14ac:dyDescent="0.25">
      <c r="A280" s="322" t="s">
        <v>153</v>
      </c>
      <c r="B280" s="322">
        <v>34</v>
      </c>
      <c r="C280" s="322"/>
      <c r="D280" s="322">
        <v>34005</v>
      </c>
      <c r="E280" s="322" t="s">
        <v>129</v>
      </c>
      <c r="F280" s="322" t="s">
        <v>126</v>
      </c>
      <c r="G280" s="322"/>
      <c r="H280" s="322">
        <v>2280002202</v>
      </c>
      <c r="I280" s="322" t="s">
        <v>127</v>
      </c>
      <c r="J280" s="322" t="s">
        <v>128</v>
      </c>
      <c r="K280" s="322" t="s">
        <v>171</v>
      </c>
      <c r="L280" s="322" t="s">
        <v>172</v>
      </c>
      <c r="M280" s="322">
        <v>6.3084949999999999E-3</v>
      </c>
      <c r="N280" s="322" t="s">
        <v>159</v>
      </c>
      <c r="O280" s="322" t="s">
        <v>156</v>
      </c>
    </row>
    <row r="281" spans="1:15" x14ac:dyDescent="0.25">
      <c r="A281" s="322" t="s">
        <v>153</v>
      </c>
      <c r="B281" s="322">
        <v>34</v>
      </c>
      <c r="C281" s="322"/>
      <c r="D281" s="322">
        <v>34005</v>
      </c>
      <c r="E281" s="322" t="s">
        <v>129</v>
      </c>
      <c r="F281" s="322" t="s">
        <v>126</v>
      </c>
      <c r="G281" s="322"/>
      <c r="H281" s="322">
        <v>2280002203</v>
      </c>
      <c r="I281" s="322" t="s">
        <v>127</v>
      </c>
      <c r="J281" s="322" t="s">
        <v>128</v>
      </c>
      <c r="K281" s="322" t="s">
        <v>157</v>
      </c>
      <c r="L281" s="322" t="s">
        <v>158</v>
      </c>
      <c r="M281" s="322">
        <v>11.53952</v>
      </c>
      <c r="N281" s="322" t="s">
        <v>159</v>
      </c>
      <c r="O281" s="322" t="s">
        <v>156</v>
      </c>
    </row>
    <row r="282" spans="1:15" x14ac:dyDescent="0.25">
      <c r="A282" s="322" t="s">
        <v>153</v>
      </c>
      <c r="B282" s="322">
        <v>34</v>
      </c>
      <c r="C282" s="322"/>
      <c r="D282" s="322">
        <v>34005</v>
      </c>
      <c r="E282" s="322" t="s">
        <v>129</v>
      </c>
      <c r="F282" s="322" t="s">
        <v>126</v>
      </c>
      <c r="G282" s="322"/>
      <c r="H282" s="322">
        <v>2280002204</v>
      </c>
      <c r="I282" s="322" t="s">
        <v>127</v>
      </c>
      <c r="J282" s="322" t="s">
        <v>128</v>
      </c>
      <c r="K282" s="322" t="s">
        <v>166</v>
      </c>
      <c r="L282" s="322" t="s">
        <v>167</v>
      </c>
      <c r="M282" s="322">
        <v>9.8523280000000005E-2</v>
      </c>
      <c r="N282" s="322" t="s">
        <v>159</v>
      </c>
      <c r="O282" s="322" t="s">
        <v>156</v>
      </c>
    </row>
    <row r="283" spans="1:15" x14ac:dyDescent="0.25">
      <c r="A283" s="322" t="s">
        <v>153</v>
      </c>
      <c r="B283" s="322">
        <v>34</v>
      </c>
      <c r="C283" s="322"/>
      <c r="D283" s="322">
        <v>34007</v>
      </c>
      <c r="E283" s="322" t="s">
        <v>130</v>
      </c>
      <c r="F283" s="322" t="s">
        <v>126</v>
      </c>
      <c r="G283" s="322"/>
      <c r="H283" s="322">
        <v>2280002202</v>
      </c>
      <c r="I283" s="322" t="s">
        <v>127</v>
      </c>
      <c r="J283" s="322" t="s">
        <v>128</v>
      </c>
      <c r="K283" s="322" t="s">
        <v>164</v>
      </c>
      <c r="L283" s="322" t="s">
        <v>165</v>
      </c>
      <c r="M283" s="322">
        <v>3696.8359999999998</v>
      </c>
      <c r="N283" s="322" t="s">
        <v>159</v>
      </c>
      <c r="O283" s="322" t="s">
        <v>156</v>
      </c>
    </row>
    <row r="284" spans="1:15" x14ac:dyDescent="0.25">
      <c r="A284" s="322" t="s">
        <v>153</v>
      </c>
      <c r="B284" s="322">
        <v>34</v>
      </c>
      <c r="C284" s="322"/>
      <c r="D284" s="322">
        <v>34007</v>
      </c>
      <c r="E284" s="322" t="s">
        <v>130</v>
      </c>
      <c r="F284" s="322" t="s">
        <v>126</v>
      </c>
      <c r="G284" s="322"/>
      <c r="H284" s="322">
        <v>2280002203</v>
      </c>
      <c r="I284" s="322" t="s">
        <v>127</v>
      </c>
      <c r="J284" s="322" t="s">
        <v>128</v>
      </c>
      <c r="K284" s="322" t="s">
        <v>162</v>
      </c>
      <c r="L284" s="322" t="s">
        <v>163</v>
      </c>
      <c r="M284" s="322">
        <v>7.088228</v>
      </c>
      <c r="N284" s="322" t="s">
        <v>159</v>
      </c>
      <c r="O284" s="322" t="s">
        <v>156</v>
      </c>
    </row>
    <row r="285" spans="1:15" x14ac:dyDescent="0.25">
      <c r="A285" s="322" t="s">
        <v>153</v>
      </c>
      <c r="B285" s="322">
        <v>34</v>
      </c>
      <c r="C285" s="322"/>
      <c r="D285" s="322">
        <v>34009</v>
      </c>
      <c r="E285" s="322" t="s">
        <v>131</v>
      </c>
      <c r="F285" s="322" t="s">
        <v>126</v>
      </c>
      <c r="G285" s="322"/>
      <c r="H285" s="322">
        <v>2280002201</v>
      </c>
      <c r="I285" s="322" t="s">
        <v>127</v>
      </c>
      <c r="J285" s="322" t="s">
        <v>128</v>
      </c>
      <c r="K285" s="322" t="s">
        <v>162</v>
      </c>
      <c r="L285" s="322" t="s">
        <v>163</v>
      </c>
      <c r="M285" s="322">
        <v>16.272480000000002</v>
      </c>
      <c r="N285" s="322" t="s">
        <v>159</v>
      </c>
      <c r="O285" s="322" t="s">
        <v>156</v>
      </c>
    </row>
    <row r="286" spans="1:15" x14ac:dyDescent="0.25">
      <c r="A286" s="322" t="s">
        <v>153</v>
      </c>
      <c r="B286" s="322">
        <v>34</v>
      </c>
      <c r="C286" s="322"/>
      <c r="D286" s="322">
        <v>34009</v>
      </c>
      <c r="E286" s="322" t="s">
        <v>131</v>
      </c>
      <c r="F286" s="322" t="s">
        <v>126</v>
      </c>
      <c r="G286" s="322"/>
      <c r="H286" s="322">
        <v>2280002203</v>
      </c>
      <c r="I286" s="322" t="s">
        <v>127</v>
      </c>
      <c r="J286" s="322" t="s">
        <v>128</v>
      </c>
      <c r="K286" s="322" t="s">
        <v>162</v>
      </c>
      <c r="L286" s="322" t="s">
        <v>163</v>
      </c>
      <c r="M286" s="322">
        <v>1.097278</v>
      </c>
      <c r="N286" s="322" t="s">
        <v>159</v>
      </c>
      <c r="O286" s="322" t="s">
        <v>156</v>
      </c>
    </row>
    <row r="287" spans="1:15" x14ac:dyDescent="0.25">
      <c r="A287" s="322" t="s">
        <v>153</v>
      </c>
      <c r="B287" s="322">
        <v>34</v>
      </c>
      <c r="C287" s="322"/>
      <c r="D287" s="322">
        <v>34009</v>
      </c>
      <c r="E287" s="322" t="s">
        <v>131</v>
      </c>
      <c r="F287" s="322" t="s">
        <v>126</v>
      </c>
      <c r="G287" s="322"/>
      <c r="H287" s="322">
        <v>2280002203</v>
      </c>
      <c r="I287" s="322" t="s">
        <v>127</v>
      </c>
      <c r="J287" s="322" t="s">
        <v>128</v>
      </c>
      <c r="K287" s="322" t="s">
        <v>164</v>
      </c>
      <c r="L287" s="322" t="s">
        <v>165</v>
      </c>
      <c r="M287" s="322">
        <v>320.06619999999998</v>
      </c>
      <c r="N287" s="322" t="s">
        <v>159</v>
      </c>
      <c r="O287" s="322" t="s">
        <v>156</v>
      </c>
    </row>
    <row r="288" spans="1:15" x14ac:dyDescent="0.25">
      <c r="A288" s="322" t="s">
        <v>153</v>
      </c>
      <c r="B288" s="322">
        <v>34</v>
      </c>
      <c r="C288" s="322"/>
      <c r="D288" s="322">
        <v>34009</v>
      </c>
      <c r="E288" s="322" t="s">
        <v>131</v>
      </c>
      <c r="F288" s="322" t="s">
        <v>126</v>
      </c>
      <c r="G288" s="322"/>
      <c r="H288" s="322">
        <v>2280002203</v>
      </c>
      <c r="I288" s="322" t="s">
        <v>127</v>
      </c>
      <c r="J288" s="322" t="s">
        <v>128</v>
      </c>
      <c r="K288" s="322" t="s">
        <v>171</v>
      </c>
      <c r="L288" s="322" t="s">
        <v>172</v>
      </c>
      <c r="M288" s="322">
        <v>2.2658309999999998E-3</v>
      </c>
      <c r="N288" s="322" t="s">
        <v>159</v>
      </c>
      <c r="O288" s="322" t="s">
        <v>156</v>
      </c>
    </row>
    <row r="289" spans="1:15" x14ac:dyDescent="0.25">
      <c r="A289" s="322" t="s">
        <v>153</v>
      </c>
      <c r="B289" s="322">
        <v>34</v>
      </c>
      <c r="C289" s="322"/>
      <c r="D289" s="322">
        <v>34011</v>
      </c>
      <c r="E289" s="322" t="s">
        <v>132</v>
      </c>
      <c r="F289" s="322" t="s">
        <v>126</v>
      </c>
      <c r="G289" s="322"/>
      <c r="H289" s="322">
        <v>2280002201</v>
      </c>
      <c r="I289" s="322" t="s">
        <v>127</v>
      </c>
      <c r="J289" s="322" t="s">
        <v>128</v>
      </c>
      <c r="K289" s="322" t="s">
        <v>169</v>
      </c>
      <c r="L289" s="322" t="s">
        <v>170</v>
      </c>
      <c r="M289" s="322">
        <v>2.8638319999999999</v>
      </c>
      <c r="N289" s="322" t="s">
        <v>159</v>
      </c>
      <c r="O289" s="322" t="s">
        <v>156</v>
      </c>
    </row>
    <row r="290" spans="1:15" x14ac:dyDescent="0.25">
      <c r="A290" s="322" t="s">
        <v>153</v>
      </c>
      <c r="B290" s="322">
        <v>34</v>
      </c>
      <c r="C290" s="322"/>
      <c r="D290" s="322">
        <v>34011</v>
      </c>
      <c r="E290" s="322" t="s">
        <v>132</v>
      </c>
      <c r="F290" s="322" t="s">
        <v>126</v>
      </c>
      <c r="G290" s="322"/>
      <c r="H290" s="322">
        <v>2280002201</v>
      </c>
      <c r="I290" s="322" t="s">
        <v>127</v>
      </c>
      <c r="J290" s="322" t="s">
        <v>128</v>
      </c>
      <c r="K290" s="322">
        <v>7439921</v>
      </c>
      <c r="L290" s="322" t="s">
        <v>154</v>
      </c>
      <c r="M290" s="322">
        <v>0.4842418</v>
      </c>
      <c r="N290" s="322" t="s">
        <v>155</v>
      </c>
      <c r="O290" s="322" t="s">
        <v>156</v>
      </c>
    </row>
    <row r="291" spans="1:15" x14ac:dyDescent="0.25">
      <c r="A291" s="322" t="s">
        <v>153</v>
      </c>
      <c r="B291" s="322">
        <v>34</v>
      </c>
      <c r="C291" s="322"/>
      <c r="D291" s="322">
        <v>34011</v>
      </c>
      <c r="E291" s="322" t="s">
        <v>132</v>
      </c>
      <c r="F291" s="322" t="s">
        <v>126</v>
      </c>
      <c r="G291" s="322"/>
      <c r="H291" s="322">
        <v>2280002203</v>
      </c>
      <c r="I291" s="322" t="s">
        <v>127</v>
      </c>
      <c r="J291" s="322" t="s">
        <v>128</v>
      </c>
      <c r="K291" s="322" t="s">
        <v>157</v>
      </c>
      <c r="L291" s="322" t="s">
        <v>158</v>
      </c>
      <c r="M291" s="322">
        <v>319.85829999999999</v>
      </c>
      <c r="N291" s="322" t="s">
        <v>159</v>
      </c>
      <c r="O291" s="322" t="s">
        <v>156</v>
      </c>
    </row>
    <row r="292" spans="1:15" x14ac:dyDescent="0.25">
      <c r="A292" s="322" t="s">
        <v>153</v>
      </c>
      <c r="B292" s="322">
        <v>34</v>
      </c>
      <c r="C292" s="322"/>
      <c r="D292" s="322">
        <v>34011</v>
      </c>
      <c r="E292" s="322" t="s">
        <v>132</v>
      </c>
      <c r="F292" s="322" t="s">
        <v>126</v>
      </c>
      <c r="G292" s="322"/>
      <c r="H292" s="322">
        <v>2280002203</v>
      </c>
      <c r="I292" s="322" t="s">
        <v>127</v>
      </c>
      <c r="J292" s="322" t="s">
        <v>128</v>
      </c>
      <c r="K292" s="322" t="s">
        <v>30</v>
      </c>
      <c r="L292" s="322" t="s">
        <v>168</v>
      </c>
      <c r="M292" s="322">
        <v>3.5828099999999998</v>
      </c>
      <c r="N292" s="322" t="s">
        <v>159</v>
      </c>
      <c r="O292" s="322" t="s">
        <v>156</v>
      </c>
    </row>
    <row r="293" spans="1:15" x14ac:dyDescent="0.25">
      <c r="A293" s="322" t="s">
        <v>153</v>
      </c>
      <c r="B293" s="322">
        <v>34</v>
      </c>
      <c r="C293" s="322"/>
      <c r="D293" s="322">
        <v>34013</v>
      </c>
      <c r="E293" s="322" t="s">
        <v>35</v>
      </c>
      <c r="F293" s="322" t="s">
        <v>126</v>
      </c>
      <c r="G293" s="322"/>
      <c r="H293" s="322">
        <v>2280002203</v>
      </c>
      <c r="I293" s="322" t="s">
        <v>127</v>
      </c>
      <c r="J293" s="322" t="s">
        <v>128</v>
      </c>
      <c r="K293" s="322" t="s">
        <v>30</v>
      </c>
      <c r="L293" s="322" t="s">
        <v>168</v>
      </c>
      <c r="M293" s="322">
        <v>0.26825969999999999</v>
      </c>
      <c r="N293" s="322" t="s">
        <v>159</v>
      </c>
      <c r="O293" s="322" t="s">
        <v>156</v>
      </c>
    </row>
    <row r="294" spans="1:15" x14ac:dyDescent="0.25">
      <c r="A294" s="322" t="s">
        <v>153</v>
      </c>
      <c r="B294" s="322">
        <v>34</v>
      </c>
      <c r="C294" s="322"/>
      <c r="D294" s="322">
        <v>34015</v>
      </c>
      <c r="E294" s="322" t="s">
        <v>133</v>
      </c>
      <c r="F294" s="322" t="s">
        <v>126</v>
      </c>
      <c r="G294" s="322"/>
      <c r="H294" s="322">
        <v>2280002201</v>
      </c>
      <c r="I294" s="322" t="s">
        <v>127</v>
      </c>
      <c r="J294" s="322" t="s">
        <v>128</v>
      </c>
      <c r="K294" s="322" t="s">
        <v>30</v>
      </c>
      <c r="L294" s="322" t="s">
        <v>168</v>
      </c>
      <c r="M294" s="322">
        <v>2.3854600000000001</v>
      </c>
      <c r="N294" s="322" t="s">
        <v>159</v>
      </c>
      <c r="O294" s="322" t="s">
        <v>156</v>
      </c>
    </row>
    <row r="295" spans="1:15" x14ac:dyDescent="0.25">
      <c r="A295" s="322" t="s">
        <v>153</v>
      </c>
      <c r="B295" s="322">
        <v>34</v>
      </c>
      <c r="C295" s="322"/>
      <c r="D295" s="322">
        <v>34015</v>
      </c>
      <c r="E295" s="322" t="s">
        <v>133</v>
      </c>
      <c r="F295" s="322" t="s">
        <v>126</v>
      </c>
      <c r="G295" s="322"/>
      <c r="H295" s="322">
        <v>2280002202</v>
      </c>
      <c r="I295" s="322" t="s">
        <v>127</v>
      </c>
      <c r="J295" s="322" t="s">
        <v>128</v>
      </c>
      <c r="K295" s="322" t="s">
        <v>166</v>
      </c>
      <c r="L295" s="322" t="s">
        <v>167</v>
      </c>
      <c r="M295" s="322">
        <v>1.7958780000000001</v>
      </c>
      <c r="N295" s="322" t="s">
        <v>159</v>
      </c>
      <c r="O295" s="322" t="s">
        <v>156</v>
      </c>
    </row>
    <row r="296" spans="1:15" x14ac:dyDescent="0.25">
      <c r="A296" s="322" t="s">
        <v>153</v>
      </c>
      <c r="B296" s="322">
        <v>34</v>
      </c>
      <c r="C296" s="322"/>
      <c r="D296" s="322">
        <v>34015</v>
      </c>
      <c r="E296" s="322" t="s">
        <v>133</v>
      </c>
      <c r="F296" s="322" t="s">
        <v>126</v>
      </c>
      <c r="G296" s="322"/>
      <c r="H296" s="322">
        <v>2280002202</v>
      </c>
      <c r="I296" s="322" t="s">
        <v>127</v>
      </c>
      <c r="J296" s="322" t="s">
        <v>128</v>
      </c>
      <c r="K296" s="322" t="s">
        <v>169</v>
      </c>
      <c r="L296" s="322" t="s">
        <v>170</v>
      </c>
      <c r="M296" s="322">
        <v>2.0277729999999998</v>
      </c>
      <c r="N296" s="322" t="s">
        <v>159</v>
      </c>
      <c r="O296" s="322" t="s">
        <v>156</v>
      </c>
    </row>
    <row r="297" spans="1:15" x14ac:dyDescent="0.25">
      <c r="A297" s="322" t="s">
        <v>153</v>
      </c>
      <c r="B297" s="322">
        <v>34</v>
      </c>
      <c r="C297" s="322"/>
      <c r="D297" s="322">
        <v>34015</v>
      </c>
      <c r="E297" s="322" t="s">
        <v>133</v>
      </c>
      <c r="F297" s="322" t="s">
        <v>126</v>
      </c>
      <c r="G297" s="322"/>
      <c r="H297" s="322">
        <v>2280002203</v>
      </c>
      <c r="I297" s="322" t="s">
        <v>127</v>
      </c>
      <c r="J297" s="322" t="s">
        <v>128</v>
      </c>
      <c r="K297" s="322" t="s">
        <v>171</v>
      </c>
      <c r="L297" s="322" t="s">
        <v>172</v>
      </c>
      <c r="M297" s="322">
        <v>4.2803050000000002E-2</v>
      </c>
      <c r="N297" s="322" t="s">
        <v>159</v>
      </c>
      <c r="O297" s="322" t="s">
        <v>156</v>
      </c>
    </row>
    <row r="298" spans="1:15" x14ac:dyDescent="0.25">
      <c r="A298" s="322" t="s">
        <v>153</v>
      </c>
      <c r="B298" s="322">
        <v>34</v>
      </c>
      <c r="C298" s="322"/>
      <c r="D298" s="322">
        <v>34017</v>
      </c>
      <c r="E298" s="322" t="s">
        <v>36</v>
      </c>
      <c r="F298" s="322" t="s">
        <v>126</v>
      </c>
      <c r="G298" s="322"/>
      <c r="H298" s="322">
        <v>2280002201</v>
      </c>
      <c r="I298" s="322" t="s">
        <v>127</v>
      </c>
      <c r="J298" s="322" t="s">
        <v>128</v>
      </c>
      <c r="K298" s="322" t="s">
        <v>171</v>
      </c>
      <c r="L298" s="322" t="s">
        <v>172</v>
      </c>
      <c r="M298" s="322">
        <v>0.4408975</v>
      </c>
      <c r="N298" s="322" t="s">
        <v>159</v>
      </c>
      <c r="O298" s="322" t="s">
        <v>156</v>
      </c>
    </row>
    <row r="299" spans="1:15" x14ac:dyDescent="0.25">
      <c r="A299" s="322" t="s">
        <v>153</v>
      </c>
      <c r="B299" s="322">
        <v>34</v>
      </c>
      <c r="C299" s="322"/>
      <c r="D299" s="322">
        <v>34017</v>
      </c>
      <c r="E299" s="322" t="s">
        <v>36</v>
      </c>
      <c r="F299" s="322" t="s">
        <v>126</v>
      </c>
      <c r="G299" s="322"/>
      <c r="H299" s="322">
        <v>2280002201</v>
      </c>
      <c r="I299" s="322" t="s">
        <v>127</v>
      </c>
      <c r="J299" s="322" t="s">
        <v>128</v>
      </c>
      <c r="K299" s="322" t="s">
        <v>166</v>
      </c>
      <c r="L299" s="322" t="s">
        <v>167</v>
      </c>
      <c r="M299" s="322">
        <v>23.616119999999999</v>
      </c>
      <c r="N299" s="322" t="s">
        <v>159</v>
      </c>
      <c r="O299" s="322" t="s">
        <v>156</v>
      </c>
    </row>
    <row r="300" spans="1:15" x14ac:dyDescent="0.25">
      <c r="A300" s="322" t="s">
        <v>153</v>
      </c>
      <c r="B300" s="322">
        <v>34</v>
      </c>
      <c r="C300" s="322"/>
      <c r="D300" s="322">
        <v>34017</v>
      </c>
      <c r="E300" s="322" t="s">
        <v>36</v>
      </c>
      <c r="F300" s="322" t="s">
        <v>126</v>
      </c>
      <c r="G300" s="322"/>
      <c r="H300" s="322">
        <v>2280002201</v>
      </c>
      <c r="I300" s="322" t="s">
        <v>127</v>
      </c>
      <c r="J300" s="322" t="s">
        <v>128</v>
      </c>
      <c r="K300" s="322" t="s">
        <v>160</v>
      </c>
      <c r="L300" s="322" t="s">
        <v>161</v>
      </c>
      <c r="M300" s="322">
        <v>0.48086479999999998</v>
      </c>
      <c r="N300" s="322" t="s">
        <v>159</v>
      </c>
      <c r="O300" s="322" t="s">
        <v>156</v>
      </c>
    </row>
    <row r="301" spans="1:15" x14ac:dyDescent="0.25">
      <c r="A301" s="322" t="s">
        <v>153</v>
      </c>
      <c r="B301" s="322">
        <v>34</v>
      </c>
      <c r="C301" s="322"/>
      <c r="D301" s="322">
        <v>34017</v>
      </c>
      <c r="E301" s="322" t="s">
        <v>36</v>
      </c>
      <c r="F301" s="322" t="s">
        <v>126</v>
      </c>
      <c r="G301" s="322"/>
      <c r="H301" s="322">
        <v>2280002203</v>
      </c>
      <c r="I301" s="322" t="s">
        <v>127</v>
      </c>
      <c r="J301" s="322" t="s">
        <v>128</v>
      </c>
      <c r="K301" s="322" t="s">
        <v>160</v>
      </c>
      <c r="L301" s="322" t="s">
        <v>161</v>
      </c>
      <c r="M301" s="322">
        <v>11.285629999999999</v>
      </c>
      <c r="N301" s="322" t="s">
        <v>159</v>
      </c>
      <c r="O301" s="322" t="s">
        <v>156</v>
      </c>
    </row>
    <row r="302" spans="1:15" x14ac:dyDescent="0.25">
      <c r="A302" s="322" t="s">
        <v>153</v>
      </c>
      <c r="B302" s="322">
        <v>34</v>
      </c>
      <c r="C302" s="322"/>
      <c r="D302" s="322">
        <v>34019</v>
      </c>
      <c r="E302" s="322" t="s">
        <v>37</v>
      </c>
      <c r="F302" s="322" t="s">
        <v>126</v>
      </c>
      <c r="G302" s="322"/>
      <c r="H302" s="322">
        <v>2280002202</v>
      </c>
      <c r="I302" s="322" t="s">
        <v>127</v>
      </c>
      <c r="J302" s="322" t="s">
        <v>128</v>
      </c>
      <c r="K302" s="322" t="s">
        <v>171</v>
      </c>
      <c r="L302" s="322" t="s">
        <v>172</v>
      </c>
      <c r="M302" s="322">
        <v>1.022002E-7</v>
      </c>
      <c r="N302" s="322" t="s">
        <v>159</v>
      </c>
      <c r="O302" s="322" t="s">
        <v>156</v>
      </c>
    </row>
    <row r="303" spans="1:15" x14ac:dyDescent="0.25">
      <c r="A303" s="322" t="s">
        <v>153</v>
      </c>
      <c r="B303" s="322">
        <v>34</v>
      </c>
      <c r="C303" s="322"/>
      <c r="D303" s="322">
        <v>34019</v>
      </c>
      <c r="E303" s="322" t="s">
        <v>37</v>
      </c>
      <c r="F303" s="322" t="s">
        <v>126</v>
      </c>
      <c r="G303" s="322"/>
      <c r="H303" s="322">
        <v>2280002202</v>
      </c>
      <c r="I303" s="322" t="s">
        <v>127</v>
      </c>
      <c r="J303" s="322" t="s">
        <v>128</v>
      </c>
      <c r="K303" s="322">
        <v>7439921</v>
      </c>
      <c r="L303" s="322" t="s">
        <v>154</v>
      </c>
      <c r="M303" s="322">
        <v>1.330155E-6</v>
      </c>
      <c r="N303" s="322" t="s">
        <v>155</v>
      </c>
      <c r="O303" s="322" t="s">
        <v>156</v>
      </c>
    </row>
    <row r="304" spans="1:15" x14ac:dyDescent="0.25">
      <c r="A304" s="322" t="s">
        <v>153</v>
      </c>
      <c r="B304" s="322">
        <v>34</v>
      </c>
      <c r="C304" s="322"/>
      <c r="D304" s="322">
        <v>34021</v>
      </c>
      <c r="E304" s="322" t="s">
        <v>134</v>
      </c>
      <c r="F304" s="322" t="s">
        <v>126</v>
      </c>
      <c r="G304" s="322"/>
      <c r="H304" s="322">
        <v>2280002201</v>
      </c>
      <c r="I304" s="322" t="s">
        <v>127</v>
      </c>
      <c r="J304" s="322" t="s">
        <v>128</v>
      </c>
      <c r="K304" s="322" t="s">
        <v>171</v>
      </c>
      <c r="L304" s="322" t="s">
        <v>172</v>
      </c>
      <c r="M304" s="322">
        <v>4.249143E-5</v>
      </c>
      <c r="N304" s="322" t="s">
        <v>159</v>
      </c>
      <c r="O304" s="322" t="s">
        <v>156</v>
      </c>
    </row>
    <row r="305" spans="1:15" x14ac:dyDescent="0.25">
      <c r="A305" s="322" t="s">
        <v>153</v>
      </c>
      <c r="B305" s="322">
        <v>34</v>
      </c>
      <c r="C305" s="322"/>
      <c r="D305" s="322">
        <v>34021</v>
      </c>
      <c r="E305" s="322" t="s">
        <v>134</v>
      </c>
      <c r="F305" s="322" t="s">
        <v>126</v>
      </c>
      <c r="G305" s="322"/>
      <c r="H305" s="322">
        <v>2280002201</v>
      </c>
      <c r="I305" s="322" t="s">
        <v>127</v>
      </c>
      <c r="J305" s="322" t="s">
        <v>128</v>
      </c>
      <c r="K305" s="322" t="s">
        <v>160</v>
      </c>
      <c r="L305" s="322" t="s">
        <v>161</v>
      </c>
      <c r="M305" s="322">
        <v>1.5999999999999999E-5</v>
      </c>
      <c r="N305" s="322" t="s">
        <v>159</v>
      </c>
      <c r="O305" s="322" t="s">
        <v>156</v>
      </c>
    </row>
    <row r="306" spans="1:15" x14ac:dyDescent="0.25">
      <c r="A306" s="322" t="s">
        <v>153</v>
      </c>
      <c r="B306" s="322">
        <v>34</v>
      </c>
      <c r="C306" s="322"/>
      <c r="D306" s="322">
        <v>34023</v>
      </c>
      <c r="E306" s="322" t="s">
        <v>135</v>
      </c>
      <c r="F306" s="322" t="s">
        <v>126</v>
      </c>
      <c r="G306" s="322"/>
      <c r="H306" s="322">
        <v>2280002202</v>
      </c>
      <c r="I306" s="322" t="s">
        <v>127</v>
      </c>
      <c r="J306" s="322" t="s">
        <v>128</v>
      </c>
      <c r="K306" s="322" t="s">
        <v>164</v>
      </c>
      <c r="L306" s="322" t="s">
        <v>165</v>
      </c>
      <c r="M306" s="322">
        <v>8692.2440000000006</v>
      </c>
      <c r="N306" s="322" t="s">
        <v>159</v>
      </c>
      <c r="O306" s="322" t="s">
        <v>156</v>
      </c>
    </row>
    <row r="307" spans="1:15" x14ac:dyDescent="0.25">
      <c r="A307" s="322" t="s">
        <v>153</v>
      </c>
      <c r="B307" s="322">
        <v>34</v>
      </c>
      <c r="C307" s="322"/>
      <c r="D307" s="322">
        <v>34023</v>
      </c>
      <c r="E307" s="322" t="s">
        <v>135</v>
      </c>
      <c r="F307" s="322" t="s">
        <v>126</v>
      </c>
      <c r="G307" s="322"/>
      <c r="H307" s="322">
        <v>2280002203</v>
      </c>
      <c r="I307" s="322" t="s">
        <v>127</v>
      </c>
      <c r="J307" s="322" t="s">
        <v>128</v>
      </c>
      <c r="K307" s="322" t="s">
        <v>162</v>
      </c>
      <c r="L307" s="322" t="s">
        <v>163</v>
      </c>
      <c r="M307" s="322">
        <v>6.8356180000000002</v>
      </c>
      <c r="N307" s="322" t="s">
        <v>159</v>
      </c>
      <c r="O307" s="322" t="s">
        <v>156</v>
      </c>
    </row>
    <row r="308" spans="1:15" x14ac:dyDescent="0.25">
      <c r="A308" s="322" t="s">
        <v>153</v>
      </c>
      <c r="B308" s="322">
        <v>34</v>
      </c>
      <c r="C308" s="322"/>
      <c r="D308" s="322">
        <v>34025</v>
      </c>
      <c r="E308" s="322" t="s">
        <v>39</v>
      </c>
      <c r="F308" s="322" t="s">
        <v>126</v>
      </c>
      <c r="G308" s="322"/>
      <c r="H308" s="322">
        <v>2280002201</v>
      </c>
      <c r="I308" s="322" t="s">
        <v>127</v>
      </c>
      <c r="J308" s="322" t="s">
        <v>128</v>
      </c>
      <c r="K308" s="322" t="s">
        <v>157</v>
      </c>
      <c r="L308" s="322" t="s">
        <v>158</v>
      </c>
      <c r="M308" s="322">
        <v>292.40019999999998</v>
      </c>
      <c r="N308" s="322" t="s">
        <v>159</v>
      </c>
      <c r="O308" s="322" t="s">
        <v>156</v>
      </c>
    </row>
    <row r="309" spans="1:15" x14ac:dyDescent="0.25">
      <c r="A309" s="322" t="s">
        <v>153</v>
      </c>
      <c r="B309" s="322">
        <v>34</v>
      </c>
      <c r="C309" s="322"/>
      <c r="D309" s="322">
        <v>34025</v>
      </c>
      <c r="E309" s="322" t="s">
        <v>39</v>
      </c>
      <c r="F309" s="322" t="s">
        <v>126</v>
      </c>
      <c r="G309" s="322"/>
      <c r="H309" s="322">
        <v>2280002201</v>
      </c>
      <c r="I309" s="322" t="s">
        <v>127</v>
      </c>
      <c r="J309" s="322" t="s">
        <v>128</v>
      </c>
      <c r="K309" s="322" t="s">
        <v>160</v>
      </c>
      <c r="L309" s="322" t="s">
        <v>161</v>
      </c>
      <c r="M309" s="322">
        <v>0.17038300000000001</v>
      </c>
      <c r="N309" s="322" t="s">
        <v>159</v>
      </c>
      <c r="O309" s="322" t="s">
        <v>156</v>
      </c>
    </row>
    <row r="310" spans="1:15" x14ac:dyDescent="0.25">
      <c r="A310" s="322" t="s">
        <v>153</v>
      </c>
      <c r="B310" s="322">
        <v>34</v>
      </c>
      <c r="C310" s="322"/>
      <c r="D310" s="322">
        <v>34025</v>
      </c>
      <c r="E310" s="322" t="s">
        <v>39</v>
      </c>
      <c r="F310" s="322" t="s">
        <v>126</v>
      </c>
      <c r="G310" s="322"/>
      <c r="H310" s="322">
        <v>2280002201</v>
      </c>
      <c r="I310" s="322" t="s">
        <v>127</v>
      </c>
      <c r="J310" s="322" t="s">
        <v>128</v>
      </c>
      <c r="K310" s="322">
        <v>7439921</v>
      </c>
      <c r="L310" s="322" t="s">
        <v>154</v>
      </c>
      <c r="M310" s="322">
        <v>1.8742859999999999</v>
      </c>
      <c r="N310" s="322" t="s">
        <v>155</v>
      </c>
      <c r="O310" s="322" t="s">
        <v>156</v>
      </c>
    </row>
    <row r="311" spans="1:15" x14ac:dyDescent="0.25">
      <c r="A311" s="322" t="s">
        <v>153</v>
      </c>
      <c r="B311" s="322">
        <v>34</v>
      </c>
      <c r="C311" s="322"/>
      <c r="D311" s="322">
        <v>34025</v>
      </c>
      <c r="E311" s="322" t="s">
        <v>39</v>
      </c>
      <c r="F311" s="322" t="s">
        <v>126</v>
      </c>
      <c r="G311" s="322"/>
      <c r="H311" s="322">
        <v>2280002203</v>
      </c>
      <c r="I311" s="322" t="s">
        <v>127</v>
      </c>
      <c r="J311" s="322" t="s">
        <v>128</v>
      </c>
      <c r="K311" s="322" t="s">
        <v>171</v>
      </c>
      <c r="L311" s="322" t="s">
        <v>172</v>
      </c>
      <c r="M311" s="322">
        <v>7.5733880000000003E-2</v>
      </c>
      <c r="N311" s="322" t="s">
        <v>159</v>
      </c>
      <c r="O311" s="322" t="s">
        <v>156</v>
      </c>
    </row>
    <row r="312" spans="1:15" x14ac:dyDescent="0.25">
      <c r="A312" s="322" t="s">
        <v>153</v>
      </c>
      <c r="B312" s="322">
        <v>34</v>
      </c>
      <c r="C312" s="322"/>
      <c r="D312" s="322">
        <v>34025</v>
      </c>
      <c r="E312" s="322" t="s">
        <v>39</v>
      </c>
      <c r="F312" s="322" t="s">
        <v>126</v>
      </c>
      <c r="G312" s="322"/>
      <c r="H312" s="322">
        <v>2280002204</v>
      </c>
      <c r="I312" s="322" t="s">
        <v>127</v>
      </c>
      <c r="J312" s="322" t="s">
        <v>128</v>
      </c>
      <c r="K312" s="322" t="s">
        <v>171</v>
      </c>
      <c r="L312" s="322" t="s">
        <v>172</v>
      </c>
      <c r="M312" s="322">
        <v>4.5693449999999997E-2</v>
      </c>
      <c r="N312" s="322" t="s">
        <v>159</v>
      </c>
      <c r="O312" s="322" t="s">
        <v>156</v>
      </c>
    </row>
    <row r="313" spans="1:15" x14ac:dyDescent="0.25">
      <c r="A313" s="322" t="s">
        <v>153</v>
      </c>
      <c r="B313" s="322">
        <v>34</v>
      </c>
      <c r="C313" s="322"/>
      <c r="D313" s="322">
        <v>34025</v>
      </c>
      <c r="E313" s="322" t="s">
        <v>39</v>
      </c>
      <c r="F313" s="322" t="s">
        <v>126</v>
      </c>
      <c r="G313" s="322"/>
      <c r="H313" s="322">
        <v>2280002204</v>
      </c>
      <c r="I313" s="322" t="s">
        <v>127</v>
      </c>
      <c r="J313" s="322" t="s">
        <v>128</v>
      </c>
      <c r="K313" s="322" t="s">
        <v>157</v>
      </c>
      <c r="L313" s="322" t="s">
        <v>158</v>
      </c>
      <c r="M313" s="322">
        <v>114.2893</v>
      </c>
      <c r="N313" s="322" t="s">
        <v>159</v>
      </c>
      <c r="O313" s="322" t="s">
        <v>156</v>
      </c>
    </row>
    <row r="314" spans="1:15" x14ac:dyDescent="0.25">
      <c r="A314" s="322" t="s">
        <v>153</v>
      </c>
      <c r="B314" s="322">
        <v>34</v>
      </c>
      <c r="C314" s="322"/>
      <c r="D314" s="322">
        <v>34029</v>
      </c>
      <c r="E314" s="322" t="s">
        <v>136</v>
      </c>
      <c r="F314" s="322" t="s">
        <v>126</v>
      </c>
      <c r="G314" s="322"/>
      <c r="H314" s="322">
        <v>2280002203</v>
      </c>
      <c r="I314" s="322" t="s">
        <v>127</v>
      </c>
      <c r="J314" s="322" t="s">
        <v>128</v>
      </c>
      <c r="K314" s="322" t="s">
        <v>171</v>
      </c>
      <c r="L314" s="322" t="s">
        <v>172</v>
      </c>
      <c r="M314" s="322">
        <v>6.2822030000000001E-3</v>
      </c>
      <c r="N314" s="322" t="s">
        <v>159</v>
      </c>
      <c r="O314" s="322" t="s">
        <v>156</v>
      </c>
    </row>
    <row r="315" spans="1:15" x14ac:dyDescent="0.25">
      <c r="A315" s="322" t="s">
        <v>153</v>
      </c>
      <c r="B315" s="322">
        <v>34</v>
      </c>
      <c r="C315" s="322"/>
      <c r="D315" s="322">
        <v>34029</v>
      </c>
      <c r="E315" s="322" t="s">
        <v>136</v>
      </c>
      <c r="F315" s="322" t="s">
        <v>126</v>
      </c>
      <c r="G315" s="322"/>
      <c r="H315" s="322">
        <v>2280002204</v>
      </c>
      <c r="I315" s="322" t="s">
        <v>127</v>
      </c>
      <c r="J315" s="322" t="s">
        <v>128</v>
      </c>
      <c r="K315" s="322" t="s">
        <v>164</v>
      </c>
      <c r="L315" s="322" t="s">
        <v>165</v>
      </c>
      <c r="M315" s="322">
        <v>403.09300000000002</v>
      </c>
      <c r="N315" s="322" t="s">
        <v>159</v>
      </c>
      <c r="O315" s="322" t="s">
        <v>156</v>
      </c>
    </row>
    <row r="316" spans="1:15" x14ac:dyDescent="0.25">
      <c r="A316" s="322" t="s">
        <v>153</v>
      </c>
      <c r="B316" s="322">
        <v>34</v>
      </c>
      <c r="C316" s="322"/>
      <c r="D316" s="322">
        <v>34031</v>
      </c>
      <c r="E316" s="322" t="s">
        <v>41</v>
      </c>
      <c r="F316" s="322" t="s">
        <v>126</v>
      </c>
      <c r="G316" s="322"/>
      <c r="H316" s="322">
        <v>2280002201</v>
      </c>
      <c r="I316" s="322" t="s">
        <v>127</v>
      </c>
      <c r="J316" s="322" t="s">
        <v>128</v>
      </c>
      <c r="K316" s="322" t="s">
        <v>162</v>
      </c>
      <c r="L316" s="322" t="s">
        <v>163</v>
      </c>
      <c r="M316" s="322">
        <v>1.8719E-4</v>
      </c>
      <c r="N316" s="322" t="s">
        <v>159</v>
      </c>
      <c r="O316" s="322" t="s">
        <v>156</v>
      </c>
    </row>
    <row r="317" spans="1:15" x14ac:dyDescent="0.25">
      <c r="A317" s="322" t="s">
        <v>153</v>
      </c>
      <c r="B317" s="322">
        <v>34</v>
      </c>
      <c r="C317" s="322"/>
      <c r="D317" s="322">
        <v>34031</v>
      </c>
      <c r="E317" s="322" t="s">
        <v>41</v>
      </c>
      <c r="F317" s="322" t="s">
        <v>126</v>
      </c>
      <c r="G317" s="322"/>
      <c r="H317" s="322">
        <v>2280002202</v>
      </c>
      <c r="I317" s="322" t="s">
        <v>127</v>
      </c>
      <c r="J317" s="322" t="s">
        <v>128</v>
      </c>
      <c r="K317" s="322" t="s">
        <v>171</v>
      </c>
      <c r="L317" s="322" t="s">
        <v>172</v>
      </c>
      <c r="M317" s="322">
        <v>1.697563E-7</v>
      </c>
      <c r="N317" s="322" t="s">
        <v>159</v>
      </c>
      <c r="O317" s="322" t="s">
        <v>156</v>
      </c>
    </row>
    <row r="318" spans="1:15" x14ac:dyDescent="0.25">
      <c r="A318" s="322" t="s">
        <v>153</v>
      </c>
      <c r="B318" s="322">
        <v>34</v>
      </c>
      <c r="C318" s="322"/>
      <c r="D318" s="322">
        <v>34031</v>
      </c>
      <c r="E318" s="322" t="s">
        <v>41</v>
      </c>
      <c r="F318" s="322" t="s">
        <v>126</v>
      </c>
      <c r="G318" s="322"/>
      <c r="H318" s="322">
        <v>2280002202</v>
      </c>
      <c r="I318" s="322" t="s">
        <v>127</v>
      </c>
      <c r="J318" s="322" t="s">
        <v>128</v>
      </c>
      <c r="K318" s="322" t="s">
        <v>157</v>
      </c>
      <c r="L318" s="322" t="s">
        <v>158</v>
      </c>
      <c r="M318" s="322">
        <v>3.6141E-4</v>
      </c>
      <c r="N318" s="322" t="s">
        <v>159</v>
      </c>
      <c r="O318" s="322" t="s">
        <v>156</v>
      </c>
    </row>
    <row r="319" spans="1:15" x14ac:dyDescent="0.25">
      <c r="A319" s="322" t="s">
        <v>153</v>
      </c>
      <c r="B319" s="322">
        <v>34</v>
      </c>
      <c r="C319" s="322"/>
      <c r="D319" s="322">
        <v>34031</v>
      </c>
      <c r="E319" s="322" t="s">
        <v>41</v>
      </c>
      <c r="F319" s="322" t="s">
        <v>126</v>
      </c>
      <c r="G319" s="322"/>
      <c r="H319" s="322">
        <v>2280002202</v>
      </c>
      <c r="I319" s="322" t="s">
        <v>127</v>
      </c>
      <c r="J319" s="322" t="s">
        <v>128</v>
      </c>
      <c r="K319" s="322" t="s">
        <v>30</v>
      </c>
      <c r="L319" s="322" t="s">
        <v>168</v>
      </c>
      <c r="M319" s="322">
        <v>8.8200000000000003E-6</v>
      </c>
      <c r="N319" s="322" t="s">
        <v>159</v>
      </c>
      <c r="O319" s="322" t="s">
        <v>156</v>
      </c>
    </row>
    <row r="320" spans="1:15" x14ac:dyDescent="0.25">
      <c r="A320" s="322" t="s">
        <v>153</v>
      </c>
      <c r="B320" s="322">
        <v>34</v>
      </c>
      <c r="C320" s="322"/>
      <c r="D320" s="322">
        <v>34033</v>
      </c>
      <c r="E320" s="322" t="s">
        <v>137</v>
      </c>
      <c r="F320" s="322" t="s">
        <v>126</v>
      </c>
      <c r="G320" s="322"/>
      <c r="H320" s="322">
        <v>2280002201</v>
      </c>
      <c r="I320" s="322" t="s">
        <v>127</v>
      </c>
      <c r="J320" s="322" t="s">
        <v>128</v>
      </c>
      <c r="K320" s="322" t="s">
        <v>169</v>
      </c>
      <c r="L320" s="322" t="s">
        <v>170</v>
      </c>
      <c r="M320" s="322">
        <v>1.361961</v>
      </c>
      <c r="N320" s="322" t="s">
        <v>159</v>
      </c>
      <c r="O320" s="322" t="s">
        <v>156</v>
      </c>
    </row>
    <row r="321" spans="1:15" x14ac:dyDescent="0.25">
      <c r="A321" s="322" t="s">
        <v>153</v>
      </c>
      <c r="B321" s="322">
        <v>34</v>
      </c>
      <c r="C321" s="322"/>
      <c r="D321" s="322">
        <v>34033</v>
      </c>
      <c r="E321" s="322" t="s">
        <v>137</v>
      </c>
      <c r="F321" s="322" t="s">
        <v>126</v>
      </c>
      <c r="G321" s="322"/>
      <c r="H321" s="322">
        <v>2280002201</v>
      </c>
      <c r="I321" s="322" t="s">
        <v>127</v>
      </c>
      <c r="J321" s="322" t="s">
        <v>128</v>
      </c>
      <c r="K321" s="322">
        <v>7439921</v>
      </c>
      <c r="L321" s="322" t="s">
        <v>154</v>
      </c>
      <c r="M321" s="322">
        <v>0.246285</v>
      </c>
      <c r="N321" s="322" t="s">
        <v>155</v>
      </c>
      <c r="O321" s="322" t="s">
        <v>156</v>
      </c>
    </row>
    <row r="322" spans="1:15" x14ac:dyDescent="0.25">
      <c r="A322" s="322" t="s">
        <v>153</v>
      </c>
      <c r="B322" s="322">
        <v>34</v>
      </c>
      <c r="C322" s="322"/>
      <c r="D322" s="322">
        <v>34033</v>
      </c>
      <c r="E322" s="322" t="s">
        <v>137</v>
      </c>
      <c r="F322" s="322" t="s">
        <v>126</v>
      </c>
      <c r="G322" s="322"/>
      <c r="H322" s="322">
        <v>2280002202</v>
      </c>
      <c r="I322" s="322" t="s">
        <v>127</v>
      </c>
      <c r="J322" s="322" t="s">
        <v>128</v>
      </c>
      <c r="K322" s="322" t="s">
        <v>171</v>
      </c>
      <c r="L322" s="322" t="s">
        <v>172</v>
      </c>
      <c r="M322" s="322">
        <v>7.0750079999999998E-3</v>
      </c>
      <c r="N322" s="322" t="s">
        <v>159</v>
      </c>
      <c r="O322" s="322" t="s">
        <v>156</v>
      </c>
    </row>
    <row r="323" spans="1:15" x14ac:dyDescent="0.25">
      <c r="A323" s="322" t="s">
        <v>153</v>
      </c>
      <c r="B323" s="322">
        <v>34</v>
      </c>
      <c r="C323" s="322"/>
      <c r="D323" s="322">
        <v>34033</v>
      </c>
      <c r="E323" s="322" t="s">
        <v>137</v>
      </c>
      <c r="F323" s="322" t="s">
        <v>126</v>
      </c>
      <c r="G323" s="322"/>
      <c r="H323" s="322">
        <v>2280002202</v>
      </c>
      <c r="I323" s="322" t="s">
        <v>127</v>
      </c>
      <c r="J323" s="322" t="s">
        <v>128</v>
      </c>
      <c r="K323" s="322" t="s">
        <v>169</v>
      </c>
      <c r="L323" s="322" t="s">
        <v>170</v>
      </c>
      <c r="M323" s="322">
        <v>0.43238700000000002</v>
      </c>
      <c r="N323" s="322" t="s">
        <v>159</v>
      </c>
      <c r="O323" s="322" t="s">
        <v>156</v>
      </c>
    </row>
    <row r="324" spans="1:15" x14ac:dyDescent="0.25">
      <c r="A324" s="322" t="s">
        <v>153</v>
      </c>
      <c r="B324" s="322">
        <v>34</v>
      </c>
      <c r="C324" s="322"/>
      <c r="D324" s="322">
        <v>34035</v>
      </c>
      <c r="E324" s="322" t="s">
        <v>42</v>
      </c>
      <c r="F324" s="322" t="s">
        <v>126</v>
      </c>
      <c r="G324" s="322"/>
      <c r="H324" s="322">
        <v>2280002202</v>
      </c>
      <c r="I324" s="322" t="s">
        <v>127</v>
      </c>
      <c r="J324" s="322" t="s">
        <v>128</v>
      </c>
      <c r="K324" s="322" t="s">
        <v>171</v>
      </c>
      <c r="L324" s="322" t="s">
        <v>172</v>
      </c>
      <c r="M324" s="322">
        <v>1.100914E-7</v>
      </c>
      <c r="N324" s="322" t="s">
        <v>159</v>
      </c>
      <c r="O324" s="322" t="s">
        <v>156</v>
      </c>
    </row>
    <row r="325" spans="1:15" x14ac:dyDescent="0.25">
      <c r="A325" s="322" t="s">
        <v>153</v>
      </c>
      <c r="B325" s="322">
        <v>34</v>
      </c>
      <c r="C325" s="322"/>
      <c r="D325" s="322">
        <v>34037</v>
      </c>
      <c r="E325" s="322" t="s">
        <v>43</v>
      </c>
      <c r="F325" s="322" t="s">
        <v>126</v>
      </c>
      <c r="G325" s="322"/>
      <c r="H325" s="322">
        <v>2280002201</v>
      </c>
      <c r="I325" s="322" t="s">
        <v>127</v>
      </c>
      <c r="J325" s="322" t="s">
        <v>128</v>
      </c>
      <c r="K325" s="322" t="s">
        <v>30</v>
      </c>
      <c r="L325" s="322" t="s">
        <v>168</v>
      </c>
      <c r="M325" s="322">
        <v>3.0544579999999998E-6</v>
      </c>
      <c r="N325" s="322" t="s">
        <v>159</v>
      </c>
      <c r="O325" s="322" t="s">
        <v>156</v>
      </c>
    </row>
    <row r="326" spans="1:15" x14ac:dyDescent="0.25">
      <c r="A326" s="322" t="s">
        <v>153</v>
      </c>
      <c r="B326" s="322">
        <v>34</v>
      </c>
      <c r="C326" s="322"/>
      <c r="D326" s="322">
        <v>34037</v>
      </c>
      <c r="E326" s="322" t="s">
        <v>43</v>
      </c>
      <c r="F326" s="322" t="s">
        <v>126</v>
      </c>
      <c r="G326" s="322"/>
      <c r="H326" s="322">
        <v>2280002202</v>
      </c>
      <c r="I326" s="322" t="s">
        <v>127</v>
      </c>
      <c r="J326" s="322" t="s">
        <v>128</v>
      </c>
      <c r="K326" s="322" t="s">
        <v>166</v>
      </c>
      <c r="L326" s="322" t="s">
        <v>167</v>
      </c>
      <c r="M326" s="322">
        <v>1.159311E-5</v>
      </c>
      <c r="N326" s="322" t="s">
        <v>159</v>
      </c>
      <c r="O326" s="322" t="s">
        <v>156</v>
      </c>
    </row>
    <row r="327" spans="1:15" x14ac:dyDescent="0.25">
      <c r="A327" s="322" t="s">
        <v>153</v>
      </c>
      <c r="B327" s="322">
        <v>34</v>
      </c>
      <c r="C327" s="322"/>
      <c r="D327" s="322">
        <v>34009</v>
      </c>
      <c r="E327" s="322" t="s">
        <v>131</v>
      </c>
      <c r="F327" s="322" t="s">
        <v>126</v>
      </c>
      <c r="G327" s="322"/>
      <c r="H327" s="322">
        <v>2280002101</v>
      </c>
      <c r="I327" s="322" t="s">
        <v>127</v>
      </c>
      <c r="J327" s="322" t="s">
        <v>128</v>
      </c>
      <c r="K327" s="322" t="s">
        <v>171</v>
      </c>
      <c r="L327" s="322" t="s">
        <v>172</v>
      </c>
      <c r="M327" s="322">
        <v>1.8930061299999999E-3</v>
      </c>
      <c r="N327" s="322" t="s">
        <v>159</v>
      </c>
      <c r="O327" s="322" t="s">
        <v>156</v>
      </c>
    </row>
    <row r="328" spans="1:15" x14ac:dyDescent="0.25">
      <c r="A328" s="322" t="s">
        <v>153</v>
      </c>
      <c r="B328" s="322">
        <v>34</v>
      </c>
      <c r="C328" s="322"/>
      <c r="D328" s="322">
        <v>34009</v>
      </c>
      <c r="E328" s="322" t="s">
        <v>131</v>
      </c>
      <c r="F328" s="322" t="s">
        <v>126</v>
      </c>
      <c r="G328" s="322"/>
      <c r="H328" s="322">
        <v>2280002101</v>
      </c>
      <c r="I328" s="322" t="s">
        <v>127</v>
      </c>
      <c r="J328" s="322" t="s">
        <v>128</v>
      </c>
      <c r="K328" s="322" t="s">
        <v>157</v>
      </c>
      <c r="L328" s="322" t="s">
        <v>158</v>
      </c>
      <c r="M328" s="322">
        <v>2.6652865800000001</v>
      </c>
      <c r="N328" s="322" t="s">
        <v>159</v>
      </c>
      <c r="O328" s="322" t="s">
        <v>156</v>
      </c>
    </row>
    <row r="329" spans="1:15" x14ac:dyDescent="0.25">
      <c r="A329" s="322" t="s">
        <v>153</v>
      </c>
      <c r="B329" s="322">
        <v>34</v>
      </c>
      <c r="C329" s="322"/>
      <c r="D329" s="322">
        <v>34009</v>
      </c>
      <c r="E329" s="322" t="s">
        <v>131</v>
      </c>
      <c r="F329" s="322" t="s">
        <v>126</v>
      </c>
      <c r="G329" s="322"/>
      <c r="H329" s="322">
        <v>2280002101</v>
      </c>
      <c r="I329" s="322" t="s">
        <v>127</v>
      </c>
      <c r="J329" s="322" t="s">
        <v>128</v>
      </c>
      <c r="K329" s="322" t="s">
        <v>160</v>
      </c>
      <c r="L329" s="322" t="s">
        <v>161</v>
      </c>
      <c r="M329" s="322">
        <v>4.9651000000000003E-4</v>
      </c>
      <c r="N329" s="322" t="s">
        <v>159</v>
      </c>
      <c r="O329" s="322" t="s">
        <v>156</v>
      </c>
    </row>
    <row r="330" spans="1:15" x14ac:dyDescent="0.25">
      <c r="A330" s="322" t="s">
        <v>153</v>
      </c>
      <c r="B330" s="322">
        <v>34</v>
      </c>
      <c r="C330" s="322"/>
      <c r="D330" s="322">
        <v>34009</v>
      </c>
      <c r="E330" s="322" t="s">
        <v>131</v>
      </c>
      <c r="F330" s="322" t="s">
        <v>126</v>
      </c>
      <c r="G330" s="322"/>
      <c r="H330" s="322">
        <v>2280002102</v>
      </c>
      <c r="I330" s="322" t="s">
        <v>127</v>
      </c>
      <c r="J330" s="322" t="s">
        <v>128</v>
      </c>
      <c r="K330" s="322" t="s">
        <v>162</v>
      </c>
      <c r="L330" s="322" t="s">
        <v>163</v>
      </c>
      <c r="M330" s="322">
        <v>46.319938999999998</v>
      </c>
      <c r="N330" s="322" t="s">
        <v>159</v>
      </c>
      <c r="O330" s="322" t="s">
        <v>156</v>
      </c>
    </row>
    <row r="331" spans="1:15" x14ac:dyDescent="0.25">
      <c r="A331" s="322" t="s">
        <v>153</v>
      </c>
      <c r="B331" s="322">
        <v>34</v>
      </c>
      <c r="C331" s="322"/>
      <c r="D331" s="322">
        <v>34009</v>
      </c>
      <c r="E331" s="322" t="s">
        <v>131</v>
      </c>
      <c r="F331" s="322" t="s">
        <v>126</v>
      </c>
      <c r="G331" s="322"/>
      <c r="H331" s="322">
        <v>2280002102</v>
      </c>
      <c r="I331" s="322" t="s">
        <v>127</v>
      </c>
      <c r="J331" s="322" t="s">
        <v>128</v>
      </c>
      <c r="K331" s="322" t="s">
        <v>166</v>
      </c>
      <c r="L331" s="322" t="s">
        <v>167</v>
      </c>
      <c r="M331" s="322">
        <v>7.5376099999999999</v>
      </c>
      <c r="N331" s="322" t="s">
        <v>159</v>
      </c>
      <c r="O331" s="322" t="s">
        <v>156</v>
      </c>
    </row>
    <row r="332" spans="1:15" x14ac:dyDescent="0.25">
      <c r="A332" s="322" t="s">
        <v>153</v>
      </c>
      <c r="B332" s="322">
        <v>34</v>
      </c>
      <c r="C332" s="322"/>
      <c r="D332" s="322">
        <v>34009</v>
      </c>
      <c r="E332" s="322" t="s">
        <v>131</v>
      </c>
      <c r="F332" s="322" t="s">
        <v>126</v>
      </c>
      <c r="G332" s="322"/>
      <c r="H332" s="322">
        <v>2280002104</v>
      </c>
      <c r="I332" s="322" t="s">
        <v>127</v>
      </c>
      <c r="J332" s="322" t="s">
        <v>128</v>
      </c>
      <c r="K332" s="322" t="s">
        <v>166</v>
      </c>
      <c r="L332" s="322" t="s">
        <v>167</v>
      </c>
      <c r="M332" s="322">
        <v>6.0581799999999998E-3</v>
      </c>
      <c r="N332" s="322" t="s">
        <v>159</v>
      </c>
      <c r="O332" s="322" t="s">
        <v>156</v>
      </c>
    </row>
    <row r="333" spans="1:15" x14ac:dyDescent="0.25">
      <c r="A333" s="322" t="s">
        <v>153</v>
      </c>
      <c r="B333" s="322">
        <v>34</v>
      </c>
      <c r="C333" s="322"/>
      <c r="D333" s="322">
        <v>34033</v>
      </c>
      <c r="E333" s="322" t="s">
        <v>137</v>
      </c>
      <c r="F333" s="322" t="s">
        <v>126</v>
      </c>
      <c r="G333" s="322"/>
      <c r="H333" s="322">
        <v>2280002101</v>
      </c>
      <c r="I333" s="322" t="s">
        <v>127</v>
      </c>
      <c r="J333" s="322" t="s">
        <v>128</v>
      </c>
      <c r="K333" s="322" t="s">
        <v>166</v>
      </c>
      <c r="L333" s="322" t="s">
        <v>167</v>
      </c>
      <c r="M333" s="322">
        <v>9.4167899999999995E-3</v>
      </c>
      <c r="N333" s="322" t="s">
        <v>159</v>
      </c>
      <c r="O333" s="322" t="s">
        <v>156</v>
      </c>
    </row>
    <row r="334" spans="1:15" x14ac:dyDescent="0.25">
      <c r="A334" s="322" t="s">
        <v>153</v>
      </c>
      <c r="B334" s="322">
        <v>34</v>
      </c>
      <c r="C334" s="322"/>
      <c r="D334" s="322">
        <v>34033</v>
      </c>
      <c r="E334" s="322" t="s">
        <v>137</v>
      </c>
      <c r="F334" s="322" t="s">
        <v>126</v>
      </c>
      <c r="G334" s="322"/>
      <c r="H334" s="322">
        <v>2280002101</v>
      </c>
      <c r="I334" s="322" t="s">
        <v>127</v>
      </c>
      <c r="J334" s="322" t="s">
        <v>128</v>
      </c>
      <c r="K334" s="322" t="s">
        <v>30</v>
      </c>
      <c r="L334" s="322" t="s">
        <v>168</v>
      </c>
      <c r="M334" s="322">
        <v>9.1348599999999999E-3</v>
      </c>
      <c r="N334" s="322" t="s">
        <v>159</v>
      </c>
      <c r="O334" s="322" t="s">
        <v>156</v>
      </c>
    </row>
    <row r="335" spans="1:15" x14ac:dyDescent="0.25">
      <c r="A335" s="322" t="s">
        <v>153</v>
      </c>
      <c r="B335" s="322">
        <v>34</v>
      </c>
      <c r="C335" s="322"/>
      <c r="D335" s="322">
        <v>34033</v>
      </c>
      <c r="E335" s="322" t="s">
        <v>137</v>
      </c>
      <c r="F335" s="322" t="s">
        <v>126</v>
      </c>
      <c r="G335" s="322"/>
      <c r="H335" s="322">
        <v>2280002102</v>
      </c>
      <c r="I335" s="322" t="s">
        <v>127</v>
      </c>
      <c r="J335" s="322" t="s">
        <v>128</v>
      </c>
      <c r="K335" s="322" t="s">
        <v>171</v>
      </c>
      <c r="L335" s="322" t="s">
        <v>172</v>
      </c>
      <c r="M335" s="322">
        <v>2.8458089999999999E-3</v>
      </c>
      <c r="N335" s="322" t="s">
        <v>159</v>
      </c>
      <c r="O335" s="322" t="s">
        <v>156</v>
      </c>
    </row>
    <row r="336" spans="1:15" x14ac:dyDescent="0.25">
      <c r="A336" s="322" t="s">
        <v>153</v>
      </c>
      <c r="B336" s="322">
        <v>34</v>
      </c>
      <c r="C336" s="322"/>
      <c r="D336" s="322">
        <v>34033</v>
      </c>
      <c r="E336" s="322" t="s">
        <v>137</v>
      </c>
      <c r="F336" s="322" t="s">
        <v>126</v>
      </c>
      <c r="G336" s="322"/>
      <c r="H336" s="322">
        <v>2280002102</v>
      </c>
      <c r="I336" s="322" t="s">
        <v>127</v>
      </c>
      <c r="J336" s="322" t="s">
        <v>128</v>
      </c>
      <c r="K336" s="322" t="s">
        <v>169</v>
      </c>
      <c r="L336" s="322" t="s">
        <v>170</v>
      </c>
      <c r="M336" s="322">
        <v>0.17378508000000001</v>
      </c>
      <c r="N336" s="322" t="s">
        <v>159</v>
      </c>
      <c r="O336" s="322" t="s">
        <v>156</v>
      </c>
    </row>
    <row r="337" spans="1:15" x14ac:dyDescent="0.25">
      <c r="A337" s="322" t="s">
        <v>153</v>
      </c>
      <c r="B337" s="322">
        <v>34</v>
      </c>
      <c r="C337" s="322"/>
      <c r="D337" s="322">
        <v>34001</v>
      </c>
      <c r="E337" s="322" t="s">
        <v>125</v>
      </c>
      <c r="F337" s="322" t="s">
        <v>126</v>
      </c>
      <c r="G337" s="322"/>
      <c r="H337" s="322">
        <v>2280002101</v>
      </c>
      <c r="I337" s="322" t="s">
        <v>127</v>
      </c>
      <c r="J337" s="322" t="s">
        <v>128</v>
      </c>
      <c r="K337" s="322" t="s">
        <v>164</v>
      </c>
      <c r="L337" s="322" t="s">
        <v>165</v>
      </c>
      <c r="M337" s="322">
        <v>48.582560000000001</v>
      </c>
      <c r="N337" s="322" t="s">
        <v>159</v>
      </c>
      <c r="O337" s="322" t="s">
        <v>156</v>
      </c>
    </row>
    <row r="338" spans="1:15" x14ac:dyDescent="0.25">
      <c r="A338" s="322" t="s">
        <v>153</v>
      </c>
      <c r="B338" s="322">
        <v>34</v>
      </c>
      <c r="C338" s="322"/>
      <c r="D338" s="322">
        <v>34001</v>
      </c>
      <c r="E338" s="322" t="s">
        <v>125</v>
      </c>
      <c r="F338" s="322" t="s">
        <v>126</v>
      </c>
      <c r="G338" s="322"/>
      <c r="H338" s="322">
        <v>2280002101</v>
      </c>
      <c r="I338" s="322" t="s">
        <v>127</v>
      </c>
      <c r="J338" s="322" t="s">
        <v>128</v>
      </c>
      <c r="K338" s="322" t="s">
        <v>171</v>
      </c>
      <c r="L338" s="322" t="s">
        <v>172</v>
      </c>
      <c r="M338" s="322">
        <v>2.2788479E-3</v>
      </c>
      <c r="N338" s="322" t="s">
        <v>159</v>
      </c>
      <c r="O338" s="322" t="s">
        <v>156</v>
      </c>
    </row>
    <row r="339" spans="1:15" x14ac:dyDescent="0.25">
      <c r="A339" s="322" t="s">
        <v>153</v>
      </c>
      <c r="B339" s="322">
        <v>34</v>
      </c>
      <c r="C339" s="322"/>
      <c r="D339" s="322">
        <v>34001</v>
      </c>
      <c r="E339" s="322" t="s">
        <v>125</v>
      </c>
      <c r="F339" s="322" t="s">
        <v>126</v>
      </c>
      <c r="G339" s="322"/>
      <c r="H339" s="322">
        <v>2280002101</v>
      </c>
      <c r="I339" s="322" t="s">
        <v>127</v>
      </c>
      <c r="J339" s="322" t="s">
        <v>128</v>
      </c>
      <c r="K339" s="322" t="s">
        <v>166</v>
      </c>
      <c r="L339" s="322" t="s">
        <v>167</v>
      </c>
      <c r="M339" s="322">
        <v>0.12205837</v>
      </c>
      <c r="N339" s="322" t="s">
        <v>159</v>
      </c>
      <c r="O339" s="322" t="s">
        <v>156</v>
      </c>
    </row>
    <row r="340" spans="1:15" x14ac:dyDescent="0.25">
      <c r="A340" s="322" t="s">
        <v>153</v>
      </c>
      <c r="B340" s="322">
        <v>34</v>
      </c>
      <c r="C340" s="322"/>
      <c r="D340" s="322">
        <v>34001</v>
      </c>
      <c r="E340" s="322" t="s">
        <v>125</v>
      </c>
      <c r="F340" s="322" t="s">
        <v>126</v>
      </c>
      <c r="G340" s="322"/>
      <c r="H340" s="322">
        <v>2280002101</v>
      </c>
      <c r="I340" s="322" t="s">
        <v>127</v>
      </c>
      <c r="J340" s="322" t="s">
        <v>128</v>
      </c>
      <c r="K340" s="322" t="s">
        <v>30</v>
      </c>
      <c r="L340" s="322" t="s">
        <v>168</v>
      </c>
      <c r="M340" s="322">
        <v>0.11840172</v>
      </c>
      <c r="N340" s="322" t="s">
        <v>159</v>
      </c>
      <c r="O340" s="322" t="s">
        <v>156</v>
      </c>
    </row>
    <row r="341" spans="1:15" x14ac:dyDescent="0.25">
      <c r="A341" s="322" t="s">
        <v>153</v>
      </c>
      <c r="B341" s="322">
        <v>34</v>
      </c>
      <c r="C341" s="322"/>
      <c r="D341" s="322">
        <v>34001</v>
      </c>
      <c r="E341" s="322" t="s">
        <v>125</v>
      </c>
      <c r="F341" s="322" t="s">
        <v>126</v>
      </c>
      <c r="G341" s="322"/>
      <c r="H341" s="322">
        <v>2280002102</v>
      </c>
      <c r="I341" s="322" t="s">
        <v>127</v>
      </c>
      <c r="J341" s="322" t="s">
        <v>128</v>
      </c>
      <c r="K341" s="322" t="s">
        <v>164</v>
      </c>
      <c r="L341" s="322" t="s">
        <v>165</v>
      </c>
      <c r="M341" s="322">
        <v>9863.4539999999997</v>
      </c>
      <c r="N341" s="322" t="s">
        <v>159</v>
      </c>
      <c r="O341" s="322" t="s">
        <v>156</v>
      </c>
    </row>
    <row r="342" spans="1:15" x14ac:dyDescent="0.25">
      <c r="A342" s="322" t="s">
        <v>153</v>
      </c>
      <c r="B342" s="322">
        <v>34</v>
      </c>
      <c r="C342" s="322"/>
      <c r="D342" s="322">
        <v>34001</v>
      </c>
      <c r="E342" s="322" t="s">
        <v>125</v>
      </c>
      <c r="F342" s="322" t="s">
        <v>126</v>
      </c>
      <c r="G342" s="322"/>
      <c r="H342" s="322">
        <v>2280002102</v>
      </c>
      <c r="I342" s="322" t="s">
        <v>127</v>
      </c>
      <c r="J342" s="322" t="s">
        <v>128</v>
      </c>
      <c r="K342" s="322" t="s">
        <v>160</v>
      </c>
      <c r="L342" s="322" t="s">
        <v>161</v>
      </c>
      <c r="M342" s="322">
        <v>0.55964864000000003</v>
      </c>
      <c r="N342" s="322" t="s">
        <v>159</v>
      </c>
      <c r="O342" s="322" t="s">
        <v>156</v>
      </c>
    </row>
    <row r="343" spans="1:15" x14ac:dyDescent="0.25">
      <c r="A343" s="322" t="s">
        <v>153</v>
      </c>
      <c r="B343" s="322">
        <v>34</v>
      </c>
      <c r="C343" s="322"/>
      <c r="D343" s="322">
        <v>34001</v>
      </c>
      <c r="E343" s="322" t="s">
        <v>125</v>
      </c>
      <c r="F343" s="322" t="s">
        <v>126</v>
      </c>
      <c r="G343" s="322"/>
      <c r="H343" s="322">
        <v>2280002104</v>
      </c>
      <c r="I343" s="322" t="s">
        <v>127</v>
      </c>
      <c r="J343" s="322" t="s">
        <v>128</v>
      </c>
      <c r="K343" s="322" t="s">
        <v>169</v>
      </c>
      <c r="L343" s="322" t="s">
        <v>170</v>
      </c>
      <c r="M343" s="322">
        <v>3.0362200000000001E-3</v>
      </c>
      <c r="N343" s="322" t="s">
        <v>159</v>
      </c>
      <c r="O343" s="322" t="s">
        <v>156</v>
      </c>
    </row>
    <row r="344" spans="1:15" x14ac:dyDescent="0.25">
      <c r="A344" s="322" t="s">
        <v>153</v>
      </c>
      <c r="B344" s="322">
        <v>34</v>
      </c>
      <c r="C344" s="322"/>
      <c r="D344" s="322">
        <v>34017</v>
      </c>
      <c r="E344" s="322" t="s">
        <v>36</v>
      </c>
      <c r="F344" s="322" t="s">
        <v>126</v>
      </c>
      <c r="G344" s="322"/>
      <c r="H344" s="322">
        <v>2280002101</v>
      </c>
      <c r="I344" s="322" t="s">
        <v>127</v>
      </c>
      <c r="J344" s="322" t="s">
        <v>128</v>
      </c>
      <c r="K344" s="322" t="s">
        <v>164</v>
      </c>
      <c r="L344" s="322" t="s">
        <v>165</v>
      </c>
      <c r="M344" s="322">
        <v>6744.4132</v>
      </c>
      <c r="N344" s="322" t="s">
        <v>159</v>
      </c>
      <c r="O344" s="322" t="s">
        <v>156</v>
      </c>
    </row>
    <row r="345" spans="1:15" x14ac:dyDescent="0.25">
      <c r="A345" s="322" t="s">
        <v>153</v>
      </c>
      <c r="B345" s="322">
        <v>34</v>
      </c>
      <c r="C345" s="322"/>
      <c r="D345" s="322">
        <v>34017</v>
      </c>
      <c r="E345" s="322" t="s">
        <v>36</v>
      </c>
      <c r="F345" s="322" t="s">
        <v>126</v>
      </c>
      <c r="G345" s="322"/>
      <c r="H345" s="322">
        <v>2280002101</v>
      </c>
      <c r="I345" s="322" t="s">
        <v>127</v>
      </c>
      <c r="J345" s="322" t="s">
        <v>128</v>
      </c>
      <c r="K345" s="322" t="s">
        <v>166</v>
      </c>
      <c r="L345" s="322" t="s">
        <v>167</v>
      </c>
      <c r="M345" s="322">
        <v>4.3546775999999996</v>
      </c>
      <c r="N345" s="322" t="s">
        <v>159</v>
      </c>
      <c r="O345" s="322" t="s">
        <v>156</v>
      </c>
    </row>
    <row r="346" spans="1:15" x14ac:dyDescent="0.25">
      <c r="A346" s="322" t="s">
        <v>153</v>
      </c>
      <c r="B346" s="322">
        <v>34</v>
      </c>
      <c r="C346" s="322"/>
      <c r="D346" s="322">
        <v>34017</v>
      </c>
      <c r="E346" s="322" t="s">
        <v>36</v>
      </c>
      <c r="F346" s="322" t="s">
        <v>126</v>
      </c>
      <c r="G346" s="322"/>
      <c r="H346" s="322">
        <v>2280002103</v>
      </c>
      <c r="I346" s="322" t="s">
        <v>127</v>
      </c>
      <c r="J346" s="322" t="s">
        <v>128</v>
      </c>
      <c r="K346" s="322">
        <v>7439921</v>
      </c>
      <c r="L346" s="322" t="s">
        <v>154</v>
      </c>
      <c r="M346" s="322">
        <v>1.0901505443799999</v>
      </c>
      <c r="N346" s="322" t="s">
        <v>155</v>
      </c>
      <c r="O346" s="322" t="s">
        <v>156</v>
      </c>
    </row>
    <row r="347" spans="1:15" x14ac:dyDescent="0.25">
      <c r="A347" s="322" t="s">
        <v>153</v>
      </c>
      <c r="B347" s="322">
        <v>34</v>
      </c>
      <c r="C347" s="322"/>
      <c r="D347" s="322">
        <v>34017</v>
      </c>
      <c r="E347" s="322" t="s">
        <v>36</v>
      </c>
      <c r="F347" s="322" t="s">
        <v>126</v>
      </c>
      <c r="G347" s="322"/>
      <c r="H347" s="322">
        <v>2280002104</v>
      </c>
      <c r="I347" s="322" t="s">
        <v>127</v>
      </c>
      <c r="J347" s="322" t="s">
        <v>128</v>
      </c>
      <c r="K347" s="322" t="s">
        <v>162</v>
      </c>
      <c r="L347" s="322" t="s">
        <v>163</v>
      </c>
      <c r="M347" s="322">
        <v>56.080543740000003</v>
      </c>
      <c r="N347" s="322" t="s">
        <v>159</v>
      </c>
      <c r="O347" s="322" t="s">
        <v>156</v>
      </c>
    </row>
    <row r="348" spans="1:15" x14ac:dyDescent="0.25">
      <c r="A348" s="322" t="s">
        <v>153</v>
      </c>
      <c r="B348" s="322">
        <v>34</v>
      </c>
      <c r="C348" s="322"/>
      <c r="D348" s="322">
        <v>34017</v>
      </c>
      <c r="E348" s="322" t="s">
        <v>36</v>
      </c>
      <c r="F348" s="322" t="s">
        <v>126</v>
      </c>
      <c r="G348" s="322"/>
      <c r="H348" s="322">
        <v>2280002104</v>
      </c>
      <c r="I348" s="322" t="s">
        <v>127</v>
      </c>
      <c r="J348" s="322" t="s">
        <v>128</v>
      </c>
      <c r="K348" s="322" t="s">
        <v>166</v>
      </c>
      <c r="L348" s="322" t="s">
        <v>167</v>
      </c>
      <c r="M348" s="322">
        <v>12.454416650000001</v>
      </c>
      <c r="N348" s="322" t="s">
        <v>159</v>
      </c>
      <c r="O348" s="322" t="s">
        <v>156</v>
      </c>
    </row>
    <row r="349" spans="1:15" x14ac:dyDescent="0.25">
      <c r="A349" s="322" t="s">
        <v>153</v>
      </c>
      <c r="B349" s="322">
        <v>34</v>
      </c>
      <c r="C349" s="322"/>
      <c r="D349" s="322">
        <v>34013</v>
      </c>
      <c r="E349" s="322" t="s">
        <v>35</v>
      </c>
      <c r="F349" s="322" t="s">
        <v>126</v>
      </c>
      <c r="G349" s="322"/>
      <c r="H349" s="322">
        <v>2280002102</v>
      </c>
      <c r="I349" s="322" t="s">
        <v>127</v>
      </c>
      <c r="J349" s="322" t="s">
        <v>128</v>
      </c>
      <c r="K349" s="322" t="s">
        <v>157</v>
      </c>
      <c r="L349" s="322" t="s">
        <v>158</v>
      </c>
      <c r="M349" s="322">
        <v>90.700370000000007</v>
      </c>
      <c r="N349" s="322" t="s">
        <v>159</v>
      </c>
      <c r="O349" s="322" t="s">
        <v>156</v>
      </c>
    </row>
    <row r="350" spans="1:15" x14ac:dyDescent="0.25">
      <c r="A350" s="322" t="s">
        <v>153</v>
      </c>
      <c r="B350" s="322">
        <v>34</v>
      </c>
      <c r="C350" s="322"/>
      <c r="D350" s="322">
        <v>34013</v>
      </c>
      <c r="E350" s="322" t="s">
        <v>35</v>
      </c>
      <c r="F350" s="322" t="s">
        <v>126</v>
      </c>
      <c r="G350" s="322"/>
      <c r="H350" s="322">
        <v>2280002102</v>
      </c>
      <c r="I350" s="322" t="s">
        <v>127</v>
      </c>
      <c r="J350" s="322" t="s">
        <v>128</v>
      </c>
      <c r="K350" s="322" t="s">
        <v>166</v>
      </c>
      <c r="L350" s="322" t="s">
        <v>167</v>
      </c>
      <c r="M350" s="322">
        <v>2.4225810000000001</v>
      </c>
      <c r="N350" s="322" t="s">
        <v>159</v>
      </c>
      <c r="O350" s="322" t="s">
        <v>156</v>
      </c>
    </row>
    <row r="351" spans="1:15" x14ac:dyDescent="0.25">
      <c r="A351" s="322" t="s">
        <v>153</v>
      </c>
      <c r="B351" s="322">
        <v>34</v>
      </c>
      <c r="C351" s="322"/>
      <c r="D351" s="322">
        <v>34013</v>
      </c>
      <c r="E351" s="322" t="s">
        <v>35</v>
      </c>
      <c r="F351" s="322" t="s">
        <v>126</v>
      </c>
      <c r="G351" s="322"/>
      <c r="H351" s="322">
        <v>2280002102</v>
      </c>
      <c r="I351" s="322" t="s">
        <v>127</v>
      </c>
      <c r="J351" s="322" t="s">
        <v>128</v>
      </c>
      <c r="K351" s="322" t="s">
        <v>160</v>
      </c>
      <c r="L351" s="322" t="s">
        <v>161</v>
      </c>
      <c r="M351" s="322">
        <v>0.66894050000000005</v>
      </c>
      <c r="N351" s="322" t="s">
        <v>159</v>
      </c>
      <c r="O351" s="322" t="s">
        <v>156</v>
      </c>
    </row>
    <row r="352" spans="1:15" x14ac:dyDescent="0.25">
      <c r="A352" s="322" t="s">
        <v>153</v>
      </c>
      <c r="B352" s="322">
        <v>34</v>
      </c>
      <c r="C352" s="322"/>
      <c r="D352" s="322">
        <v>34013</v>
      </c>
      <c r="E352" s="322" t="s">
        <v>35</v>
      </c>
      <c r="F352" s="322" t="s">
        <v>126</v>
      </c>
      <c r="G352" s="322"/>
      <c r="H352" s="322">
        <v>2280002104</v>
      </c>
      <c r="I352" s="322" t="s">
        <v>127</v>
      </c>
      <c r="J352" s="322" t="s">
        <v>128</v>
      </c>
      <c r="K352" s="322" t="s">
        <v>166</v>
      </c>
      <c r="L352" s="322" t="s">
        <v>167</v>
      </c>
      <c r="M352" s="322">
        <v>11.75778</v>
      </c>
      <c r="N352" s="322" t="s">
        <v>159</v>
      </c>
      <c r="O352" s="322" t="s">
        <v>156</v>
      </c>
    </row>
    <row r="353" spans="1:15" x14ac:dyDescent="0.25">
      <c r="A353" s="322" t="s">
        <v>153</v>
      </c>
      <c r="B353" s="322">
        <v>34</v>
      </c>
      <c r="C353" s="322"/>
      <c r="D353" s="322">
        <v>34013</v>
      </c>
      <c r="E353" s="322" t="s">
        <v>35</v>
      </c>
      <c r="F353" s="322" t="s">
        <v>126</v>
      </c>
      <c r="G353" s="322"/>
      <c r="H353" s="322">
        <v>2280002104</v>
      </c>
      <c r="I353" s="322" t="s">
        <v>127</v>
      </c>
      <c r="J353" s="322" t="s">
        <v>128</v>
      </c>
      <c r="K353" s="322" t="s">
        <v>30</v>
      </c>
      <c r="L353" s="322" t="s">
        <v>168</v>
      </c>
      <c r="M353" s="322">
        <v>10.817159999999999</v>
      </c>
      <c r="N353" s="322" t="s">
        <v>159</v>
      </c>
      <c r="O353" s="322" t="s">
        <v>156</v>
      </c>
    </row>
    <row r="354" spans="1:15" x14ac:dyDescent="0.25">
      <c r="A354" s="322" t="s">
        <v>153</v>
      </c>
      <c r="B354" s="322">
        <v>34</v>
      </c>
      <c r="C354" s="322"/>
      <c r="D354" s="322">
        <v>34013</v>
      </c>
      <c r="E354" s="322" t="s">
        <v>35</v>
      </c>
      <c r="F354" s="322" t="s">
        <v>126</v>
      </c>
      <c r="G354" s="322"/>
      <c r="H354" s="322">
        <v>2280002104</v>
      </c>
      <c r="I354" s="322" t="s">
        <v>127</v>
      </c>
      <c r="J354" s="322" t="s">
        <v>128</v>
      </c>
      <c r="K354" s="322" t="s">
        <v>169</v>
      </c>
      <c r="L354" s="322" t="s">
        <v>170</v>
      </c>
      <c r="M354" s="322">
        <v>20.07302</v>
      </c>
      <c r="N354" s="322" t="s">
        <v>159</v>
      </c>
      <c r="O354" s="322" t="s">
        <v>156</v>
      </c>
    </row>
    <row r="355" spans="1:15" x14ac:dyDescent="0.25">
      <c r="A355" s="322" t="s">
        <v>153</v>
      </c>
      <c r="B355" s="322">
        <v>34</v>
      </c>
      <c r="C355" s="322"/>
      <c r="D355" s="322">
        <v>34015</v>
      </c>
      <c r="E355" s="322" t="s">
        <v>133</v>
      </c>
      <c r="F355" s="322" t="s">
        <v>126</v>
      </c>
      <c r="G355" s="322"/>
      <c r="H355" s="322">
        <v>2280002102</v>
      </c>
      <c r="I355" s="322" t="s">
        <v>127</v>
      </c>
      <c r="J355" s="322" t="s">
        <v>128</v>
      </c>
      <c r="K355" s="322">
        <v>7439921</v>
      </c>
      <c r="L355" s="322" t="s">
        <v>154</v>
      </c>
      <c r="M355" s="322">
        <v>3.5833520000000001E-2</v>
      </c>
      <c r="N355" s="322" t="s">
        <v>155</v>
      </c>
      <c r="O355" s="322" t="s">
        <v>156</v>
      </c>
    </row>
    <row r="356" spans="1:15" x14ac:dyDescent="0.25">
      <c r="A356" s="322" t="s">
        <v>153</v>
      </c>
      <c r="B356" s="322">
        <v>34</v>
      </c>
      <c r="C356" s="322"/>
      <c r="D356" s="322">
        <v>34023</v>
      </c>
      <c r="E356" s="322" t="s">
        <v>135</v>
      </c>
      <c r="F356" s="322" t="s">
        <v>126</v>
      </c>
      <c r="G356" s="322"/>
      <c r="H356" s="322">
        <v>2280002101</v>
      </c>
      <c r="I356" s="322" t="s">
        <v>127</v>
      </c>
      <c r="J356" s="322" t="s">
        <v>128</v>
      </c>
      <c r="K356" s="322" t="s">
        <v>164</v>
      </c>
      <c r="L356" s="322" t="s">
        <v>165</v>
      </c>
      <c r="M356" s="322">
        <v>1.6194</v>
      </c>
      <c r="N356" s="322" t="s">
        <v>159</v>
      </c>
      <c r="O356" s="322" t="s">
        <v>156</v>
      </c>
    </row>
    <row r="357" spans="1:15" x14ac:dyDescent="0.25">
      <c r="A357" s="322" t="s">
        <v>153</v>
      </c>
      <c r="B357" s="322">
        <v>34</v>
      </c>
      <c r="C357" s="322"/>
      <c r="D357" s="322">
        <v>34023</v>
      </c>
      <c r="E357" s="322" t="s">
        <v>135</v>
      </c>
      <c r="F357" s="322" t="s">
        <v>126</v>
      </c>
      <c r="G357" s="322"/>
      <c r="H357" s="322">
        <v>2280002102</v>
      </c>
      <c r="I357" s="322" t="s">
        <v>127</v>
      </c>
      <c r="J357" s="322" t="s">
        <v>128</v>
      </c>
      <c r="K357" s="322" t="s">
        <v>164</v>
      </c>
      <c r="L357" s="322" t="s">
        <v>165</v>
      </c>
      <c r="M357" s="322">
        <v>720.11990000000003</v>
      </c>
      <c r="N357" s="322" t="s">
        <v>159</v>
      </c>
      <c r="O357" s="322" t="s">
        <v>156</v>
      </c>
    </row>
    <row r="358" spans="1:15" x14ac:dyDescent="0.25">
      <c r="A358" s="322" t="s">
        <v>153</v>
      </c>
      <c r="B358" s="322">
        <v>34</v>
      </c>
      <c r="C358" s="322"/>
      <c r="D358" s="322">
        <v>34023</v>
      </c>
      <c r="E358" s="322" t="s">
        <v>135</v>
      </c>
      <c r="F358" s="322" t="s">
        <v>126</v>
      </c>
      <c r="G358" s="322"/>
      <c r="H358" s="322">
        <v>2280002102</v>
      </c>
      <c r="I358" s="322" t="s">
        <v>127</v>
      </c>
      <c r="J358" s="322" t="s">
        <v>128</v>
      </c>
      <c r="K358" s="322" t="s">
        <v>30</v>
      </c>
      <c r="L358" s="322" t="s">
        <v>168</v>
      </c>
      <c r="M358" s="322">
        <v>0.26615939999999999</v>
      </c>
      <c r="N358" s="322" t="s">
        <v>159</v>
      </c>
      <c r="O358" s="322" t="s">
        <v>156</v>
      </c>
    </row>
    <row r="359" spans="1:15" x14ac:dyDescent="0.25">
      <c r="A359" s="322" t="s">
        <v>153</v>
      </c>
      <c r="B359" s="322">
        <v>34</v>
      </c>
      <c r="C359" s="322"/>
      <c r="D359" s="322">
        <v>34007</v>
      </c>
      <c r="E359" s="322" t="s">
        <v>130</v>
      </c>
      <c r="F359" s="322" t="s">
        <v>126</v>
      </c>
      <c r="G359" s="322"/>
      <c r="H359" s="322">
        <v>2280002102</v>
      </c>
      <c r="I359" s="322" t="s">
        <v>127</v>
      </c>
      <c r="J359" s="322" t="s">
        <v>128</v>
      </c>
      <c r="K359" s="322" t="s">
        <v>166</v>
      </c>
      <c r="L359" s="322" t="s">
        <v>167</v>
      </c>
      <c r="M359" s="322">
        <v>4.8952200000000001E-2</v>
      </c>
      <c r="N359" s="322" t="s">
        <v>159</v>
      </c>
      <c r="O359" s="322" t="s">
        <v>156</v>
      </c>
    </row>
    <row r="360" spans="1:15" x14ac:dyDescent="0.25">
      <c r="A360" s="322" t="s">
        <v>153</v>
      </c>
      <c r="B360" s="322">
        <v>34</v>
      </c>
      <c r="C360" s="322"/>
      <c r="D360" s="322">
        <v>34007</v>
      </c>
      <c r="E360" s="322" t="s">
        <v>130</v>
      </c>
      <c r="F360" s="322" t="s">
        <v>126</v>
      </c>
      <c r="G360" s="322"/>
      <c r="H360" s="322">
        <v>2280002103</v>
      </c>
      <c r="I360" s="322" t="s">
        <v>127</v>
      </c>
      <c r="J360" s="322" t="s">
        <v>128</v>
      </c>
      <c r="K360" s="322" t="s">
        <v>160</v>
      </c>
      <c r="L360" s="322" t="s">
        <v>161</v>
      </c>
      <c r="M360" s="322">
        <v>0.23881951000000001</v>
      </c>
      <c r="N360" s="322" t="s">
        <v>159</v>
      </c>
      <c r="O360" s="322" t="s">
        <v>156</v>
      </c>
    </row>
    <row r="361" spans="1:15" x14ac:dyDescent="0.25">
      <c r="A361" s="322" t="s">
        <v>153</v>
      </c>
      <c r="B361" s="322">
        <v>34</v>
      </c>
      <c r="C361" s="322"/>
      <c r="D361" s="322">
        <v>34007</v>
      </c>
      <c r="E361" s="322" t="s">
        <v>130</v>
      </c>
      <c r="F361" s="322" t="s">
        <v>126</v>
      </c>
      <c r="G361" s="322"/>
      <c r="H361" s="322">
        <v>2280002103</v>
      </c>
      <c r="I361" s="322" t="s">
        <v>127</v>
      </c>
      <c r="J361" s="322" t="s">
        <v>128</v>
      </c>
      <c r="K361" s="322" t="s">
        <v>169</v>
      </c>
      <c r="L361" s="322" t="s">
        <v>170</v>
      </c>
      <c r="M361" s="322">
        <v>2.61925024</v>
      </c>
      <c r="N361" s="322" t="s">
        <v>159</v>
      </c>
      <c r="O361" s="322" t="s">
        <v>156</v>
      </c>
    </row>
    <row r="362" spans="1:15" x14ac:dyDescent="0.25">
      <c r="A362" s="322" t="s">
        <v>153</v>
      </c>
      <c r="B362" s="322">
        <v>34</v>
      </c>
      <c r="C362" s="322"/>
      <c r="D362" s="322">
        <v>34007</v>
      </c>
      <c r="E362" s="322" t="s">
        <v>130</v>
      </c>
      <c r="F362" s="322" t="s">
        <v>126</v>
      </c>
      <c r="G362" s="322"/>
      <c r="H362" s="322">
        <v>2280002104</v>
      </c>
      <c r="I362" s="322" t="s">
        <v>127</v>
      </c>
      <c r="J362" s="322" t="s">
        <v>128</v>
      </c>
      <c r="K362" s="322">
        <v>7439921</v>
      </c>
      <c r="L362" s="322" t="s">
        <v>154</v>
      </c>
      <c r="M362" s="322">
        <v>0.20452818081599999</v>
      </c>
      <c r="N362" s="322" t="s">
        <v>155</v>
      </c>
      <c r="O362" s="322" t="s">
        <v>156</v>
      </c>
    </row>
    <row r="363" spans="1:15" x14ac:dyDescent="0.25">
      <c r="A363" s="322" t="s">
        <v>153</v>
      </c>
      <c r="B363" s="322">
        <v>34</v>
      </c>
      <c r="C363" s="322"/>
      <c r="D363" s="322">
        <v>34001</v>
      </c>
      <c r="E363" s="322" t="s">
        <v>125</v>
      </c>
      <c r="F363" s="322" t="s">
        <v>126</v>
      </c>
      <c r="G363" s="322"/>
      <c r="H363" s="322">
        <v>2280002201</v>
      </c>
      <c r="I363" s="322" t="s">
        <v>127</v>
      </c>
      <c r="J363" s="322" t="s">
        <v>128</v>
      </c>
      <c r="K363" s="322" t="s">
        <v>162</v>
      </c>
      <c r="L363" s="322" t="s">
        <v>163</v>
      </c>
      <c r="M363" s="322">
        <v>9.4275819999999992</v>
      </c>
      <c r="N363" s="322" t="s">
        <v>159</v>
      </c>
      <c r="O363" s="322" t="s">
        <v>156</v>
      </c>
    </row>
    <row r="364" spans="1:15" x14ac:dyDescent="0.25">
      <c r="A364" s="322" t="s">
        <v>153</v>
      </c>
      <c r="B364" s="322">
        <v>34</v>
      </c>
      <c r="C364" s="322"/>
      <c r="D364" s="322">
        <v>34001</v>
      </c>
      <c r="E364" s="322" t="s">
        <v>125</v>
      </c>
      <c r="F364" s="322" t="s">
        <v>126</v>
      </c>
      <c r="G364" s="322"/>
      <c r="H364" s="322">
        <v>2280002201</v>
      </c>
      <c r="I364" s="322" t="s">
        <v>127</v>
      </c>
      <c r="J364" s="322" t="s">
        <v>128</v>
      </c>
      <c r="K364" s="322">
        <v>7439921</v>
      </c>
      <c r="L364" s="322" t="s">
        <v>154</v>
      </c>
      <c r="M364" s="322">
        <v>0.56632879999999997</v>
      </c>
      <c r="N364" s="322" t="s">
        <v>155</v>
      </c>
      <c r="O364" s="322" t="s">
        <v>156</v>
      </c>
    </row>
    <row r="365" spans="1:15" x14ac:dyDescent="0.25">
      <c r="A365" s="322" t="s">
        <v>153</v>
      </c>
      <c r="B365" s="322">
        <v>34</v>
      </c>
      <c r="C365" s="322"/>
      <c r="D365" s="322">
        <v>34001</v>
      </c>
      <c r="E365" s="322" t="s">
        <v>125</v>
      </c>
      <c r="F365" s="322" t="s">
        <v>126</v>
      </c>
      <c r="G365" s="322"/>
      <c r="H365" s="322">
        <v>2280002202</v>
      </c>
      <c r="I365" s="322" t="s">
        <v>127</v>
      </c>
      <c r="J365" s="322" t="s">
        <v>128</v>
      </c>
      <c r="K365" s="322" t="s">
        <v>157</v>
      </c>
      <c r="L365" s="322" t="s">
        <v>158</v>
      </c>
      <c r="M365" s="322">
        <v>121.0626</v>
      </c>
      <c r="N365" s="322" t="s">
        <v>159</v>
      </c>
      <c r="O365" s="322" t="s">
        <v>156</v>
      </c>
    </row>
    <row r="366" spans="1:15" x14ac:dyDescent="0.25">
      <c r="A366" s="322" t="s">
        <v>153</v>
      </c>
      <c r="B366" s="322">
        <v>34</v>
      </c>
      <c r="C366" s="322"/>
      <c r="D366" s="322">
        <v>34001</v>
      </c>
      <c r="E366" s="322" t="s">
        <v>125</v>
      </c>
      <c r="F366" s="322" t="s">
        <v>126</v>
      </c>
      <c r="G366" s="322"/>
      <c r="H366" s="322">
        <v>2280002203</v>
      </c>
      <c r="I366" s="322" t="s">
        <v>127</v>
      </c>
      <c r="J366" s="322" t="s">
        <v>128</v>
      </c>
      <c r="K366" s="322">
        <v>7439921</v>
      </c>
      <c r="L366" s="322" t="s">
        <v>154</v>
      </c>
      <c r="M366" s="322">
        <v>8.3297240000000002E-3</v>
      </c>
      <c r="N366" s="322" t="s">
        <v>155</v>
      </c>
      <c r="O366" s="322" t="s">
        <v>156</v>
      </c>
    </row>
    <row r="367" spans="1:15" x14ac:dyDescent="0.25">
      <c r="A367" s="322" t="s">
        <v>153</v>
      </c>
      <c r="B367" s="322">
        <v>34</v>
      </c>
      <c r="C367" s="322"/>
      <c r="D367" s="322">
        <v>34001</v>
      </c>
      <c r="E367" s="322" t="s">
        <v>125</v>
      </c>
      <c r="F367" s="322" t="s">
        <v>126</v>
      </c>
      <c r="G367" s="322"/>
      <c r="H367" s="322">
        <v>2280002204</v>
      </c>
      <c r="I367" s="322" t="s">
        <v>127</v>
      </c>
      <c r="J367" s="322" t="s">
        <v>128</v>
      </c>
      <c r="K367" s="322" t="s">
        <v>30</v>
      </c>
      <c r="L367" s="322" t="s">
        <v>168</v>
      </c>
      <c r="M367" s="322">
        <v>1.398244E-2</v>
      </c>
      <c r="N367" s="322" t="s">
        <v>159</v>
      </c>
      <c r="O367" s="322" t="s">
        <v>156</v>
      </c>
    </row>
    <row r="368" spans="1:15" x14ac:dyDescent="0.25">
      <c r="A368" s="322" t="s">
        <v>153</v>
      </c>
      <c r="B368" s="322">
        <v>34</v>
      </c>
      <c r="C368" s="322"/>
      <c r="D368" s="322">
        <v>34003</v>
      </c>
      <c r="E368" s="322" t="s">
        <v>34</v>
      </c>
      <c r="F368" s="322" t="s">
        <v>126</v>
      </c>
      <c r="G368" s="322"/>
      <c r="H368" s="322">
        <v>2280002201</v>
      </c>
      <c r="I368" s="322" t="s">
        <v>127</v>
      </c>
      <c r="J368" s="322" t="s">
        <v>128</v>
      </c>
      <c r="K368" s="322">
        <v>7439921</v>
      </c>
      <c r="L368" s="322" t="s">
        <v>154</v>
      </c>
      <c r="M368" s="322">
        <v>0.205123</v>
      </c>
      <c r="N368" s="322" t="s">
        <v>155</v>
      </c>
      <c r="O368" s="322" t="s">
        <v>156</v>
      </c>
    </row>
    <row r="369" spans="1:15" x14ac:dyDescent="0.25">
      <c r="A369" s="322" t="s">
        <v>153</v>
      </c>
      <c r="B369" s="322">
        <v>34</v>
      </c>
      <c r="C369" s="322"/>
      <c r="D369" s="322">
        <v>34003</v>
      </c>
      <c r="E369" s="322" t="s">
        <v>34</v>
      </c>
      <c r="F369" s="322" t="s">
        <v>126</v>
      </c>
      <c r="G369" s="322"/>
      <c r="H369" s="322">
        <v>2280002201</v>
      </c>
      <c r="I369" s="322" t="s">
        <v>127</v>
      </c>
      <c r="J369" s="322" t="s">
        <v>128</v>
      </c>
      <c r="K369" s="322" t="s">
        <v>171</v>
      </c>
      <c r="L369" s="322" t="s">
        <v>172</v>
      </c>
      <c r="M369" s="322">
        <v>1.576029E-2</v>
      </c>
      <c r="N369" s="322" t="s">
        <v>159</v>
      </c>
      <c r="O369" s="322" t="s">
        <v>156</v>
      </c>
    </row>
    <row r="370" spans="1:15" x14ac:dyDescent="0.25">
      <c r="A370" s="322" t="s">
        <v>153</v>
      </c>
      <c r="B370" s="322">
        <v>34</v>
      </c>
      <c r="C370" s="322"/>
      <c r="D370" s="322">
        <v>34003</v>
      </c>
      <c r="E370" s="322" t="s">
        <v>34</v>
      </c>
      <c r="F370" s="322" t="s">
        <v>126</v>
      </c>
      <c r="G370" s="322"/>
      <c r="H370" s="322">
        <v>2280002201</v>
      </c>
      <c r="I370" s="322" t="s">
        <v>127</v>
      </c>
      <c r="J370" s="322" t="s">
        <v>128</v>
      </c>
      <c r="K370" s="322" t="s">
        <v>166</v>
      </c>
      <c r="L370" s="322" t="s">
        <v>167</v>
      </c>
      <c r="M370" s="322">
        <v>0.8441786</v>
      </c>
      <c r="N370" s="322" t="s">
        <v>159</v>
      </c>
      <c r="O370" s="322" t="s">
        <v>156</v>
      </c>
    </row>
    <row r="371" spans="1:15" x14ac:dyDescent="0.25">
      <c r="A371" s="322" t="s">
        <v>153</v>
      </c>
      <c r="B371" s="322">
        <v>34</v>
      </c>
      <c r="C371" s="322"/>
      <c r="D371" s="322">
        <v>34003</v>
      </c>
      <c r="E371" s="322" t="s">
        <v>34</v>
      </c>
      <c r="F371" s="322" t="s">
        <v>126</v>
      </c>
      <c r="G371" s="322"/>
      <c r="H371" s="322">
        <v>2280002202</v>
      </c>
      <c r="I371" s="322" t="s">
        <v>127</v>
      </c>
      <c r="J371" s="322" t="s">
        <v>128</v>
      </c>
      <c r="K371" s="322">
        <v>7439921</v>
      </c>
      <c r="L371" s="322" t="s">
        <v>154</v>
      </c>
      <c r="M371" s="322">
        <v>0.36975940000000002</v>
      </c>
      <c r="N371" s="322" t="s">
        <v>155</v>
      </c>
      <c r="O371" s="322" t="s">
        <v>156</v>
      </c>
    </row>
    <row r="372" spans="1:15" x14ac:dyDescent="0.25">
      <c r="A372" s="322" t="s">
        <v>153</v>
      </c>
      <c r="B372" s="322">
        <v>34</v>
      </c>
      <c r="C372" s="322"/>
      <c r="D372" s="322">
        <v>34005</v>
      </c>
      <c r="E372" s="322" t="s">
        <v>129</v>
      </c>
      <c r="F372" s="322" t="s">
        <v>126</v>
      </c>
      <c r="G372" s="322"/>
      <c r="H372" s="322">
        <v>2280002201</v>
      </c>
      <c r="I372" s="322" t="s">
        <v>127</v>
      </c>
      <c r="J372" s="322" t="s">
        <v>128</v>
      </c>
      <c r="K372" s="322" t="s">
        <v>164</v>
      </c>
      <c r="L372" s="322" t="s">
        <v>165</v>
      </c>
      <c r="M372" s="322">
        <v>549.59870000000001</v>
      </c>
      <c r="N372" s="322" t="s">
        <v>159</v>
      </c>
      <c r="O372" s="322" t="s">
        <v>156</v>
      </c>
    </row>
    <row r="373" spans="1:15" x14ac:dyDescent="0.25">
      <c r="A373" s="322" t="s">
        <v>153</v>
      </c>
      <c r="B373" s="322">
        <v>34</v>
      </c>
      <c r="C373" s="322"/>
      <c r="D373" s="322">
        <v>34005</v>
      </c>
      <c r="E373" s="322" t="s">
        <v>129</v>
      </c>
      <c r="F373" s="322" t="s">
        <v>126</v>
      </c>
      <c r="G373" s="322"/>
      <c r="H373" s="322">
        <v>2280002201</v>
      </c>
      <c r="I373" s="322" t="s">
        <v>127</v>
      </c>
      <c r="J373" s="322" t="s">
        <v>128</v>
      </c>
      <c r="K373" s="322" t="s">
        <v>171</v>
      </c>
      <c r="L373" s="322" t="s">
        <v>172</v>
      </c>
      <c r="M373" s="322">
        <v>4.5218790000000003E-3</v>
      </c>
      <c r="N373" s="322" t="s">
        <v>159</v>
      </c>
      <c r="O373" s="322" t="s">
        <v>156</v>
      </c>
    </row>
    <row r="374" spans="1:15" x14ac:dyDescent="0.25">
      <c r="A374" s="322" t="s">
        <v>153</v>
      </c>
      <c r="B374" s="322">
        <v>34</v>
      </c>
      <c r="C374" s="322"/>
      <c r="D374" s="322">
        <v>34005</v>
      </c>
      <c r="E374" s="322" t="s">
        <v>129</v>
      </c>
      <c r="F374" s="322" t="s">
        <v>126</v>
      </c>
      <c r="G374" s="322"/>
      <c r="H374" s="322">
        <v>2280002201</v>
      </c>
      <c r="I374" s="322" t="s">
        <v>127</v>
      </c>
      <c r="J374" s="322" t="s">
        <v>128</v>
      </c>
      <c r="K374" s="322" t="s">
        <v>166</v>
      </c>
      <c r="L374" s="322" t="s">
        <v>167</v>
      </c>
      <c r="M374" s="322">
        <v>0.24220839999999999</v>
      </c>
      <c r="N374" s="322" t="s">
        <v>159</v>
      </c>
      <c r="O374" s="322" t="s">
        <v>156</v>
      </c>
    </row>
    <row r="375" spans="1:15" x14ac:dyDescent="0.25">
      <c r="A375" s="322" t="s">
        <v>153</v>
      </c>
      <c r="B375" s="322">
        <v>34</v>
      </c>
      <c r="C375" s="322"/>
      <c r="D375" s="322">
        <v>34005</v>
      </c>
      <c r="E375" s="322" t="s">
        <v>129</v>
      </c>
      <c r="F375" s="322" t="s">
        <v>126</v>
      </c>
      <c r="G375" s="322"/>
      <c r="H375" s="322">
        <v>2280002201</v>
      </c>
      <c r="I375" s="322" t="s">
        <v>127</v>
      </c>
      <c r="J375" s="322" t="s">
        <v>128</v>
      </c>
      <c r="K375" s="322" t="s">
        <v>160</v>
      </c>
      <c r="L375" s="322" t="s">
        <v>161</v>
      </c>
      <c r="M375" s="322">
        <v>5.0528200000000004E-3</v>
      </c>
      <c r="N375" s="322" t="s">
        <v>159</v>
      </c>
      <c r="O375" s="322" t="s">
        <v>156</v>
      </c>
    </row>
    <row r="376" spans="1:15" x14ac:dyDescent="0.25">
      <c r="A376" s="322" t="s">
        <v>153</v>
      </c>
      <c r="B376" s="322">
        <v>34</v>
      </c>
      <c r="C376" s="322"/>
      <c r="D376" s="322">
        <v>34005</v>
      </c>
      <c r="E376" s="322" t="s">
        <v>129</v>
      </c>
      <c r="F376" s="322" t="s">
        <v>126</v>
      </c>
      <c r="G376" s="322"/>
      <c r="H376" s="322">
        <v>2280002202</v>
      </c>
      <c r="I376" s="322" t="s">
        <v>127</v>
      </c>
      <c r="J376" s="322" t="s">
        <v>128</v>
      </c>
      <c r="K376" s="322">
        <v>7439921</v>
      </c>
      <c r="L376" s="322" t="s">
        <v>154</v>
      </c>
      <c r="M376" s="322">
        <v>8.2106219999999994E-2</v>
      </c>
      <c r="N376" s="322" t="s">
        <v>155</v>
      </c>
      <c r="O376" s="322" t="s">
        <v>156</v>
      </c>
    </row>
    <row r="377" spans="1:15" x14ac:dyDescent="0.25">
      <c r="A377" s="322" t="s">
        <v>153</v>
      </c>
      <c r="B377" s="322">
        <v>34</v>
      </c>
      <c r="C377" s="322"/>
      <c r="D377" s="322">
        <v>34005</v>
      </c>
      <c r="E377" s="322" t="s">
        <v>129</v>
      </c>
      <c r="F377" s="322" t="s">
        <v>126</v>
      </c>
      <c r="G377" s="322"/>
      <c r="H377" s="322">
        <v>2280002202</v>
      </c>
      <c r="I377" s="322" t="s">
        <v>127</v>
      </c>
      <c r="J377" s="322" t="s">
        <v>128</v>
      </c>
      <c r="K377" s="322" t="s">
        <v>162</v>
      </c>
      <c r="L377" s="322" t="s">
        <v>163</v>
      </c>
      <c r="M377" s="322">
        <v>2.0802049999999999</v>
      </c>
      <c r="N377" s="322" t="s">
        <v>159</v>
      </c>
      <c r="O377" s="322" t="s">
        <v>156</v>
      </c>
    </row>
    <row r="378" spans="1:15" x14ac:dyDescent="0.25">
      <c r="A378" s="322" t="s">
        <v>153</v>
      </c>
      <c r="B378" s="322">
        <v>34</v>
      </c>
      <c r="C378" s="322"/>
      <c r="D378" s="322">
        <v>34005</v>
      </c>
      <c r="E378" s="322" t="s">
        <v>129</v>
      </c>
      <c r="F378" s="322" t="s">
        <v>126</v>
      </c>
      <c r="G378" s="322"/>
      <c r="H378" s="322">
        <v>2280002202</v>
      </c>
      <c r="I378" s="322" t="s">
        <v>127</v>
      </c>
      <c r="J378" s="322" t="s">
        <v>128</v>
      </c>
      <c r="K378" s="322" t="s">
        <v>160</v>
      </c>
      <c r="L378" s="322" t="s">
        <v>161</v>
      </c>
      <c r="M378" s="322">
        <v>2.2246559999999999E-2</v>
      </c>
      <c r="N378" s="322" t="s">
        <v>159</v>
      </c>
      <c r="O378" s="322" t="s">
        <v>156</v>
      </c>
    </row>
    <row r="379" spans="1:15" x14ac:dyDescent="0.25">
      <c r="A379" s="322" t="s">
        <v>153</v>
      </c>
      <c r="B379" s="322">
        <v>34</v>
      </c>
      <c r="C379" s="322"/>
      <c r="D379" s="322">
        <v>34007</v>
      </c>
      <c r="E379" s="322" t="s">
        <v>130</v>
      </c>
      <c r="F379" s="322" t="s">
        <v>126</v>
      </c>
      <c r="G379" s="322"/>
      <c r="H379" s="322">
        <v>2280002201</v>
      </c>
      <c r="I379" s="322" t="s">
        <v>127</v>
      </c>
      <c r="J379" s="322" t="s">
        <v>128</v>
      </c>
      <c r="K379" s="322" t="s">
        <v>164</v>
      </c>
      <c r="L379" s="322" t="s">
        <v>165</v>
      </c>
      <c r="M379" s="322">
        <v>738.50450000000001</v>
      </c>
      <c r="N379" s="322" t="s">
        <v>159</v>
      </c>
      <c r="O379" s="322" t="s">
        <v>156</v>
      </c>
    </row>
    <row r="380" spans="1:15" x14ac:dyDescent="0.25">
      <c r="A380" s="322" t="s">
        <v>153</v>
      </c>
      <c r="B380" s="322">
        <v>34</v>
      </c>
      <c r="C380" s="322"/>
      <c r="D380" s="322">
        <v>34007</v>
      </c>
      <c r="E380" s="322" t="s">
        <v>130</v>
      </c>
      <c r="F380" s="322" t="s">
        <v>126</v>
      </c>
      <c r="G380" s="322"/>
      <c r="H380" s="322">
        <v>2280002204</v>
      </c>
      <c r="I380" s="322" t="s">
        <v>127</v>
      </c>
      <c r="J380" s="322" t="s">
        <v>128</v>
      </c>
      <c r="K380" s="322" t="s">
        <v>171</v>
      </c>
      <c r="L380" s="322" t="s">
        <v>172</v>
      </c>
      <c r="M380" s="322">
        <v>5.5311579999999999E-2</v>
      </c>
      <c r="N380" s="322" t="s">
        <v>159</v>
      </c>
      <c r="O380" s="322" t="s">
        <v>156</v>
      </c>
    </row>
    <row r="381" spans="1:15" x14ac:dyDescent="0.25">
      <c r="A381" s="322" t="s">
        <v>153</v>
      </c>
      <c r="B381" s="322">
        <v>34</v>
      </c>
      <c r="C381" s="322"/>
      <c r="D381" s="322">
        <v>34007</v>
      </c>
      <c r="E381" s="322" t="s">
        <v>130</v>
      </c>
      <c r="F381" s="322" t="s">
        <v>126</v>
      </c>
      <c r="G381" s="322"/>
      <c r="H381" s="322">
        <v>2280002204</v>
      </c>
      <c r="I381" s="322" t="s">
        <v>127</v>
      </c>
      <c r="J381" s="322" t="s">
        <v>128</v>
      </c>
      <c r="K381" s="322">
        <v>7439921</v>
      </c>
      <c r="L381" s="322" t="s">
        <v>154</v>
      </c>
      <c r="M381" s="322">
        <v>0.71989040000000004</v>
      </c>
      <c r="N381" s="322" t="s">
        <v>155</v>
      </c>
      <c r="O381" s="322" t="s">
        <v>156</v>
      </c>
    </row>
    <row r="382" spans="1:15" x14ac:dyDescent="0.25">
      <c r="A382" s="322" t="s">
        <v>153</v>
      </c>
      <c r="B382" s="322">
        <v>34</v>
      </c>
      <c r="C382" s="322"/>
      <c r="D382" s="322">
        <v>34009</v>
      </c>
      <c r="E382" s="322" t="s">
        <v>131</v>
      </c>
      <c r="F382" s="322" t="s">
        <v>126</v>
      </c>
      <c r="G382" s="322"/>
      <c r="H382" s="322">
        <v>2280002201</v>
      </c>
      <c r="I382" s="322" t="s">
        <v>127</v>
      </c>
      <c r="J382" s="322" t="s">
        <v>128</v>
      </c>
      <c r="K382" s="322" t="s">
        <v>160</v>
      </c>
      <c r="L382" s="322" t="s">
        <v>161</v>
      </c>
      <c r="M382" s="322">
        <v>6.3529329999999995E-2</v>
      </c>
      <c r="N382" s="322" t="s">
        <v>159</v>
      </c>
      <c r="O382" s="322" t="s">
        <v>156</v>
      </c>
    </row>
    <row r="383" spans="1:15" x14ac:dyDescent="0.25">
      <c r="A383" s="322" t="s">
        <v>153</v>
      </c>
      <c r="B383" s="322">
        <v>34</v>
      </c>
      <c r="C383" s="322"/>
      <c r="D383" s="322">
        <v>34009</v>
      </c>
      <c r="E383" s="322" t="s">
        <v>131</v>
      </c>
      <c r="F383" s="322" t="s">
        <v>126</v>
      </c>
      <c r="G383" s="322"/>
      <c r="H383" s="322">
        <v>2280002202</v>
      </c>
      <c r="I383" s="322" t="s">
        <v>127</v>
      </c>
      <c r="J383" s="322" t="s">
        <v>128</v>
      </c>
      <c r="K383" s="322" t="s">
        <v>164</v>
      </c>
      <c r="L383" s="322" t="s">
        <v>165</v>
      </c>
      <c r="M383" s="322">
        <v>19728.09</v>
      </c>
      <c r="N383" s="322" t="s">
        <v>159</v>
      </c>
      <c r="O383" s="322" t="s">
        <v>156</v>
      </c>
    </row>
    <row r="384" spans="1:15" x14ac:dyDescent="0.25">
      <c r="A384" s="322" t="s">
        <v>153</v>
      </c>
      <c r="B384" s="322">
        <v>34</v>
      </c>
      <c r="C384" s="322"/>
      <c r="D384" s="322">
        <v>34009</v>
      </c>
      <c r="E384" s="322" t="s">
        <v>131</v>
      </c>
      <c r="F384" s="322" t="s">
        <v>126</v>
      </c>
      <c r="G384" s="322"/>
      <c r="H384" s="322">
        <v>2280002203</v>
      </c>
      <c r="I384" s="322" t="s">
        <v>127</v>
      </c>
      <c r="J384" s="322" t="s">
        <v>128</v>
      </c>
      <c r="K384" s="322" t="s">
        <v>157</v>
      </c>
      <c r="L384" s="322" t="s">
        <v>158</v>
      </c>
      <c r="M384" s="322">
        <v>7.8167879999999998</v>
      </c>
      <c r="N384" s="322" t="s">
        <v>159</v>
      </c>
      <c r="O384" s="322" t="s">
        <v>156</v>
      </c>
    </row>
    <row r="385" spans="1:15" x14ac:dyDescent="0.25">
      <c r="A385" s="322" t="s">
        <v>153</v>
      </c>
      <c r="B385" s="322">
        <v>34</v>
      </c>
      <c r="C385" s="322"/>
      <c r="D385" s="322">
        <v>34009</v>
      </c>
      <c r="E385" s="322" t="s">
        <v>131</v>
      </c>
      <c r="F385" s="322" t="s">
        <v>126</v>
      </c>
      <c r="G385" s="322"/>
      <c r="H385" s="322">
        <v>2280002203</v>
      </c>
      <c r="I385" s="322" t="s">
        <v>127</v>
      </c>
      <c r="J385" s="322" t="s">
        <v>128</v>
      </c>
      <c r="K385" s="322" t="s">
        <v>160</v>
      </c>
      <c r="L385" s="322" t="s">
        <v>161</v>
      </c>
      <c r="M385" s="322">
        <v>0.1957535</v>
      </c>
      <c r="N385" s="322" t="s">
        <v>159</v>
      </c>
      <c r="O385" s="322" t="s">
        <v>156</v>
      </c>
    </row>
    <row r="386" spans="1:15" x14ac:dyDescent="0.25">
      <c r="A386" s="322" t="s">
        <v>153</v>
      </c>
      <c r="B386" s="322">
        <v>34</v>
      </c>
      <c r="C386" s="322"/>
      <c r="D386" s="322">
        <v>34009</v>
      </c>
      <c r="E386" s="322" t="s">
        <v>131</v>
      </c>
      <c r="F386" s="322" t="s">
        <v>126</v>
      </c>
      <c r="G386" s="322"/>
      <c r="H386" s="322">
        <v>2280002204</v>
      </c>
      <c r="I386" s="322" t="s">
        <v>127</v>
      </c>
      <c r="J386" s="322" t="s">
        <v>128</v>
      </c>
      <c r="K386" s="322" t="s">
        <v>30</v>
      </c>
      <c r="L386" s="322" t="s">
        <v>168</v>
      </c>
      <c r="M386" s="322">
        <v>6.9938009999999995E-2</v>
      </c>
      <c r="N386" s="322" t="s">
        <v>159</v>
      </c>
      <c r="O386" s="322" t="s">
        <v>156</v>
      </c>
    </row>
    <row r="387" spans="1:15" x14ac:dyDescent="0.25">
      <c r="A387" s="322" t="s">
        <v>153</v>
      </c>
      <c r="B387" s="322">
        <v>34</v>
      </c>
      <c r="C387" s="322"/>
      <c r="D387" s="322">
        <v>34009</v>
      </c>
      <c r="E387" s="322" t="s">
        <v>131</v>
      </c>
      <c r="F387" s="322" t="s">
        <v>126</v>
      </c>
      <c r="G387" s="322"/>
      <c r="H387" s="322">
        <v>2280002204</v>
      </c>
      <c r="I387" s="322" t="s">
        <v>127</v>
      </c>
      <c r="J387" s="322" t="s">
        <v>128</v>
      </c>
      <c r="K387" s="322" t="s">
        <v>169</v>
      </c>
      <c r="L387" s="322" t="s">
        <v>170</v>
      </c>
      <c r="M387" s="322">
        <v>0.14366380000000001</v>
      </c>
      <c r="N387" s="322" t="s">
        <v>159</v>
      </c>
      <c r="O387" s="322" t="s">
        <v>156</v>
      </c>
    </row>
    <row r="388" spans="1:15" x14ac:dyDescent="0.25">
      <c r="A388" s="322" t="s">
        <v>153</v>
      </c>
      <c r="B388" s="322">
        <v>34</v>
      </c>
      <c r="C388" s="322"/>
      <c r="D388" s="322">
        <v>34011</v>
      </c>
      <c r="E388" s="322" t="s">
        <v>132</v>
      </c>
      <c r="F388" s="322" t="s">
        <v>126</v>
      </c>
      <c r="G388" s="322"/>
      <c r="H388" s="322">
        <v>2280002201</v>
      </c>
      <c r="I388" s="322" t="s">
        <v>127</v>
      </c>
      <c r="J388" s="322" t="s">
        <v>128</v>
      </c>
      <c r="K388" s="322" t="s">
        <v>164</v>
      </c>
      <c r="L388" s="322" t="s">
        <v>165</v>
      </c>
      <c r="M388" s="322">
        <v>4899.2520000000004</v>
      </c>
      <c r="N388" s="322" t="s">
        <v>159</v>
      </c>
      <c r="O388" s="322" t="s">
        <v>156</v>
      </c>
    </row>
    <row r="389" spans="1:15" x14ac:dyDescent="0.25">
      <c r="A389" s="322" t="s">
        <v>153</v>
      </c>
      <c r="B389" s="322">
        <v>34</v>
      </c>
      <c r="C389" s="322"/>
      <c r="D389" s="322">
        <v>34011</v>
      </c>
      <c r="E389" s="322" t="s">
        <v>132</v>
      </c>
      <c r="F389" s="322" t="s">
        <v>126</v>
      </c>
      <c r="G389" s="322"/>
      <c r="H389" s="322">
        <v>2280002201</v>
      </c>
      <c r="I389" s="322" t="s">
        <v>127</v>
      </c>
      <c r="J389" s="322" t="s">
        <v>128</v>
      </c>
      <c r="K389" s="322" t="s">
        <v>157</v>
      </c>
      <c r="L389" s="322" t="s">
        <v>158</v>
      </c>
      <c r="M389" s="322">
        <v>74.684629999999999</v>
      </c>
      <c r="N389" s="322" t="s">
        <v>159</v>
      </c>
      <c r="O389" s="322" t="s">
        <v>156</v>
      </c>
    </row>
    <row r="390" spans="1:15" x14ac:dyDescent="0.25">
      <c r="A390" s="322" t="s">
        <v>153</v>
      </c>
      <c r="B390" s="322">
        <v>34</v>
      </c>
      <c r="C390" s="322"/>
      <c r="D390" s="322">
        <v>34011</v>
      </c>
      <c r="E390" s="322" t="s">
        <v>132</v>
      </c>
      <c r="F390" s="322" t="s">
        <v>126</v>
      </c>
      <c r="G390" s="322"/>
      <c r="H390" s="322">
        <v>2280002201</v>
      </c>
      <c r="I390" s="322" t="s">
        <v>127</v>
      </c>
      <c r="J390" s="322" t="s">
        <v>128</v>
      </c>
      <c r="K390" s="322" t="s">
        <v>166</v>
      </c>
      <c r="L390" s="322" t="s">
        <v>167</v>
      </c>
      <c r="M390" s="322">
        <v>1.9928870000000001</v>
      </c>
      <c r="N390" s="322" t="s">
        <v>159</v>
      </c>
      <c r="O390" s="322" t="s">
        <v>156</v>
      </c>
    </row>
    <row r="391" spans="1:15" x14ac:dyDescent="0.25">
      <c r="A391" s="322" t="s">
        <v>153</v>
      </c>
      <c r="B391" s="322">
        <v>34</v>
      </c>
      <c r="C391" s="322"/>
      <c r="D391" s="322">
        <v>34011</v>
      </c>
      <c r="E391" s="322" t="s">
        <v>132</v>
      </c>
      <c r="F391" s="322" t="s">
        <v>126</v>
      </c>
      <c r="G391" s="322"/>
      <c r="H391" s="322">
        <v>2280002202</v>
      </c>
      <c r="I391" s="322" t="s">
        <v>127</v>
      </c>
      <c r="J391" s="322" t="s">
        <v>128</v>
      </c>
      <c r="K391" s="322" t="s">
        <v>160</v>
      </c>
      <c r="L391" s="322" t="s">
        <v>161</v>
      </c>
      <c r="M391" s="322">
        <v>7.2585839999999999E-2</v>
      </c>
      <c r="N391" s="322" t="s">
        <v>159</v>
      </c>
      <c r="O391" s="322" t="s">
        <v>156</v>
      </c>
    </row>
    <row r="392" spans="1:15" x14ac:dyDescent="0.25">
      <c r="A392" s="322" t="s">
        <v>153</v>
      </c>
      <c r="B392" s="322">
        <v>34</v>
      </c>
      <c r="C392" s="322"/>
      <c r="D392" s="322">
        <v>34013</v>
      </c>
      <c r="E392" s="322" t="s">
        <v>35</v>
      </c>
      <c r="F392" s="322" t="s">
        <v>126</v>
      </c>
      <c r="G392" s="322"/>
      <c r="H392" s="322">
        <v>2280002201</v>
      </c>
      <c r="I392" s="322" t="s">
        <v>127</v>
      </c>
      <c r="J392" s="322" t="s">
        <v>128</v>
      </c>
      <c r="K392" s="322" t="s">
        <v>160</v>
      </c>
      <c r="L392" s="322" t="s">
        <v>161</v>
      </c>
      <c r="M392" s="322">
        <v>6.6381299999999999E-3</v>
      </c>
      <c r="N392" s="322" t="s">
        <v>159</v>
      </c>
      <c r="O392" s="322" t="s">
        <v>156</v>
      </c>
    </row>
    <row r="393" spans="1:15" x14ac:dyDescent="0.25">
      <c r="A393" s="322" t="s">
        <v>153</v>
      </c>
      <c r="B393" s="322">
        <v>34</v>
      </c>
      <c r="C393" s="322"/>
      <c r="D393" s="322">
        <v>34013</v>
      </c>
      <c r="E393" s="322" t="s">
        <v>35</v>
      </c>
      <c r="F393" s="322" t="s">
        <v>126</v>
      </c>
      <c r="G393" s="322"/>
      <c r="H393" s="322">
        <v>2280002201</v>
      </c>
      <c r="I393" s="322" t="s">
        <v>127</v>
      </c>
      <c r="J393" s="322" t="s">
        <v>128</v>
      </c>
      <c r="K393" s="322" t="s">
        <v>162</v>
      </c>
      <c r="L393" s="322" t="s">
        <v>163</v>
      </c>
      <c r="M393" s="322">
        <v>1.6687320000000001</v>
      </c>
      <c r="N393" s="322" t="s">
        <v>159</v>
      </c>
      <c r="O393" s="322" t="s">
        <v>156</v>
      </c>
    </row>
    <row r="394" spans="1:15" x14ac:dyDescent="0.25">
      <c r="A394" s="322" t="s">
        <v>153</v>
      </c>
      <c r="B394" s="322">
        <v>34</v>
      </c>
      <c r="C394" s="322"/>
      <c r="D394" s="322">
        <v>34013</v>
      </c>
      <c r="E394" s="322" t="s">
        <v>35</v>
      </c>
      <c r="F394" s="322" t="s">
        <v>126</v>
      </c>
      <c r="G394" s="322"/>
      <c r="H394" s="322">
        <v>2280002201</v>
      </c>
      <c r="I394" s="322" t="s">
        <v>127</v>
      </c>
      <c r="J394" s="322" t="s">
        <v>128</v>
      </c>
      <c r="K394" s="322">
        <v>7439921</v>
      </c>
      <c r="L394" s="322" t="s">
        <v>154</v>
      </c>
      <c r="M394" s="322">
        <v>8.0335180000000006E-2</v>
      </c>
      <c r="N394" s="322" t="s">
        <v>155</v>
      </c>
      <c r="O394" s="322" t="s">
        <v>156</v>
      </c>
    </row>
    <row r="395" spans="1:15" x14ac:dyDescent="0.25">
      <c r="A395" s="322" t="s">
        <v>153</v>
      </c>
      <c r="B395" s="322">
        <v>34</v>
      </c>
      <c r="C395" s="322"/>
      <c r="D395" s="322">
        <v>34013</v>
      </c>
      <c r="E395" s="322" t="s">
        <v>35</v>
      </c>
      <c r="F395" s="322" t="s">
        <v>126</v>
      </c>
      <c r="G395" s="322"/>
      <c r="H395" s="322">
        <v>2280002202</v>
      </c>
      <c r="I395" s="322" t="s">
        <v>127</v>
      </c>
      <c r="J395" s="322" t="s">
        <v>128</v>
      </c>
      <c r="K395" s="322" t="s">
        <v>157</v>
      </c>
      <c r="L395" s="322" t="s">
        <v>158</v>
      </c>
      <c r="M395" s="322">
        <v>28.603750000000002</v>
      </c>
      <c r="N395" s="322" t="s">
        <v>159</v>
      </c>
      <c r="O395" s="322" t="s">
        <v>156</v>
      </c>
    </row>
    <row r="396" spans="1:15" x14ac:dyDescent="0.25">
      <c r="A396" s="322" t="s">
        <v>153</v>
      </c>
      <c r="B396" s="322">
        <v>34</v>
      </c>
      <c r="C396" s="322"/>
      <c r="D396" s="322">
        <v>34013</v>
      </c>
      <c r="E396" s="322" t="s">
        <v>35</v>
      </c>
      <c r="F396" s="322" t="s">
        <v>126</v>
      </c>
      <c r="G396" s="322"/>
      <c r="H396" s="322">
        <v>2280002202</v>
      </c>
      <c r="I396" s="322" t="s">
        <v>127</v>
      </c>
      <c r="J396" s="322" t="s">
        <v>128</v>
      </c>
      <c r="K396" s="322" t="s">
        <v>169</v>
      </c>
      <c r="L396" s="322" t="s">
        <v>170</v>
      </c>
      <c r="M396" s="322">
        <v>0.93553589999999998</v>
      </c>
      <c r="N396" s="322" t="s">
        <v>159</v>
      </c>
      <c r="O396" s="322" t="s">
        <v>156</v>
      </c>
    </row>
    <row r="397" spans="1:15" x14ac:dyDescent="0.25">
      <c r="A397" s="322" t="s">
        <v>153</v>
      </c>
      <c r="B397" s="322">
        <v>34</v>
      </c>
      <c r="C397" s="322"/>
      <c r="D397" s="322">
        <v>34013</v>
      </c>
      <c r="E397" s="322" t="s">
        <v>35</v>
      </c>
      <c r="F397" s="322" t="s">
        <v>126</v>
      </c>
      <c r="G397" s="322"/>
      <c r="H397" s="322">
        <v>2280002204</v>
      </c>
      <c r="I397" s="322" t="s">
        <v>127</v>
      </c>
      <c r="J397" s="322" t="s">
        <v>128</v>
      </c>
      <c r="K397" s="322" t="s">
        <v>166</v>
      </c>
      <c r="L397" s="322" t="s">
        <v>167</v>
      </c>
      <c r="M397" s="322">
        <v>0.39504</v>
      </c>
      <c r="N397" s="322" t="s">
        <v>159</v>
      </c>
      <c r="O397" s="322" t="s">
        <v>156</v>
      </c>
    </row>
    <row r="398" spans="1:15" x14ac:dyDescent="0.25">
      <c r="A398" s="322" t="s">
        <v>153</v>
      </c>
      <c r="B398" s="322">
        <v>34</v>
      </c>
      <c r="C398" s="322"/>
      <c r="D398" s="322">
        <v>34013</v>
      </c>
      <c r="E398" s="322" t="s">
        <v>35</v>
      </c>
      <c r="F398" s="322" t="s">
        <v>126</v>
      </c>
      <c r="G398" s="322"/>
      <c r="H398" s="322">
        <v>2280002204</v>
      </c>
      <c r="I398" s="322" t="s">
        <v>127</v>
      </c>
      <c r="J398" s="322" t="s">
        <v>128</v>
      </c>
      <c r="K398" s="322" t="s">
        <v>160</v>
      </c>
      <c r="L398" s="322" t="s">
        <v>161</v>
      </c>
      <c r="M398" s="322">
        <v>0.99941610000000003</v>
      </c>
      <c r="N398" s="322" t="s">
        <v>159</v>
      </c>
      <c r="O398" s="322" t="s">
        <v>156</v>
      </c>
    </row>
    <row r="399" spans="1:15" x14ac:dyDescent="0.25">
      <c r="A399" s="322" t="s">
        <v>153</v>
      </c>
      <c r="B399" s="322">
        <v>34</v>
      </c>
      <c r="C399" s="322"/>
      <c r="D399" s="322">
        <v>34015</v>
      </c>
      <c r="E399" s="322" t="s">
        <v>133</v>
      </c>
      <c r="F399" s="322" t="s">
        <v>126</v>
      </c>
      <c r="G399" s="322"/>
      <c r="H399" s="322">
        <v>2280002201</v>
      </c>
      <c r="I399" s="322" t="s">
        <v>127</v>
      </c>
      <c r="J399" s="322" t="s">
        <v>128</v>
      </c>
      <c r="K399" s="322" t="s">
        <v>160</v>
      </c>
      <c r="L399" s="322" t="s">
        <v>161</v>
      </c>
      <c r="M399" s="322">
        <v>5.8849480000000003E-2</v>
      </c>
      <c r="N399" s="322" t="s">
        <v>159</v>
      </c>
      <c r="O399" s="322" t="s">
        <v>156</v>
      </c>
    </row>
    <row r="400" spans="1:15" x14ac:dyDescent="0.25">
      <c r="A400" s="322" t="s">
        <v>153</v>
      </c>
      <c r="B400" s="322">
        <v>34</v>
      </c>
      <c r="C400" s="322"/>
      <c r="D400" s="322">
        <v>34015</v>
      </c>
      <c r="E400" s="322" t="s">
        <v>133</v>
      </c>
      <c r="F400" s="322" t="s">
        <v>126</v>
      </c>
      <c r="G400" s="322"/>
      <c r="H400" s="322">
        <v>2280002201</v>
      </c>
      <c r="I400" s="322" t="s">
        <v>127</v>
      </c>
      <c r="J400" s="322" t="s">
        <v>128</v>
      </c>
      <c r="K400" s="322" t="s">
        <v>164</v>
      </c>
      <c r="L400" s="322" t="s">
        <v>165</v>
      </c>
      <c r="M400" s="322">
        <v>6401.473</v>
      </c>
      <c r="N400" s="322" t="s">
        <v>159</v>
      </c>
      <c r="O400" s="322" t="s">
        <v>156</v>
      </c>
    </row>
    <row r="401" spans="1:15" x14ac:dyDescent="0.25">
      <c r="A401" s="322" t="s">
        <v>153</v>
      </c>
      <c r="B401" s="322">
        <v>34</v>
      </c>
      <c r="C401" s="322"/>
      <c r="D401" s="322">
        <v>34015</v>
      </c>
      <c r="E401" s="322" t="s">
        <v>133</v>
      </c>
      <c r="F401" s="322" t="s">
        <v>126</v>
      </c>
      <c r="G401" s="322"/>
      <c r="H401" s="322">
        <v>2280002201</v>
      </c>
      <c r="I401" s="322" t="s">
        <v>127</v>
      </c>
      <c r="J401" s="322" t="s">
        <v>128</v>
      </c>
      <c r="K401" s="322" t="s">
        <v>171</v>
      </c>
      <c r="L401" s="322" t="s">
        <v>172</v>
      </c>
      <c r="M401" s="322">
        <v>4.5912349999999998E-2</v>
      </c>
      <c r="N401" s="322" t="s">
        <v>159</v>
      </c>
      <c r="O401" s="322" t="s">
        <v>156</v>
      </c>
    </row>
    <row r="402" spans="1:15" x14ac:dyDescent="0.25">
      <c r="A402" s="322" t="s">
        <v>153</v>
      </c>
      <c r="B402" s="322">
        <v>34</v>
      </c>
      <c r="C402" s="322"/>
      <c r="D402" s="322">
        <v>34015</v>
      </c>
      <c r="E402" s="322" t="s">
        <v>133</v>
      </c>
      <c r="F402" s="322" t="s">
        <v>126</v>
      </c>
      <c r="G402" s="322"/>
      <c r="H402" s="322">
        <v>2280002204</v>
      </c>
      <c r="I402" s="322" t="s">
        <v>127</v>
      </c>
      <c r="J402" s="322" t="s">
        <v>128</v>
      </c>
      <c r="K402" s="322">
        <v>7439921</v>
      </c>
      <c r="L402" s="322" t="s">
        <v>154</v>
      </c>
      <c r="M402" s="322">
        <v>0.61501320000000004</v>
      </c>
      <c r="N402" s="322" t="s">
        <v>155</v>
      </c>
      <c r="O402" s="322" t="s">
        <v>156</v>
      </c>
    </row>
    <row r="403" spans="1:15" x14ac:dyDescent="0.25">
      <c r="A403" s="322" t="s">
        <v>153</v>
      </c>
      <c r="B403" s="322">
        <v>34</v>
      </c>
      <c r="C403" s="322"/>
      <c r="D403" s="322">
        <v>34015</v>
      </c>
      <c r="E403" s="322" t="s">
        <v>133</v>
      </c>
      <c r="F403" s="322" t="s">
        <v>126</v>
      </c>
      <c r="G403" s="322"/>
      <c r="H403" s="322">
        <v>2280002204</v>
      </c>
      <c r="I403" s="322" t="s">
        <v>127</v>
      </c>
      <c r="J403" s="322" t="s">
        <v>128</v>
      </c>
      <c r="K403" s="322" t="s">
        <v>164</v>
      </c>
      <c r="L403" s="322" t="s">
        <v>165</v>
      </c>
      <c r="M403" s="322">
        <v>10936.36</v>
      </c>
      <c r="N403" s="322" t="s">
        <v>159</v>
      </c>
      <c r="O403" s="322" t="s">
        <v>156</v>
      </c>
    </row>
    <row r="404" spans="1:15" x14ac:dyDescent="0.25">
      <c r="A404" s="322" t="s">
        <v>153</v>
      </c>
      <c r="B404" s="322">
        <v>34</v>
      </c>
      <c r="C404" s="322"/>
      <c r="D404" s="322">
        <v>34017</v>
      </c>
      <c r="E404" s="322" t="s">
        <v>36</v>
      </c>
      <c r="F404" s="322" t="s">
        <v>126</v>
      </c>
      <c r="G404" s="322"/>
      <c r="H404" s="322">
        <v>2280002201</v>
      </c>
      <c r="I404" s="322" t="s">
        <v>127</v>
      </c>
      <c r="J404" s="322" t="s">
        <v>128</v>
      </c>
      <c r="K404" s="322" t="s">
        <v>164</v>
      </c>
      <c r="L404" s="322" t="s">
        <v>165</v>
      </c>
      <c r="M404" s="322">
        <v>52307.31</v>
      </c>
      <c r="N404" s="322" t="s">
        <v>159</v>
      </c>
      <c r="O404" s="322" t="s">
        <v>156</v>
      </c>
    </row>
    <row r="405" spans="1:15" x14ac:dyDescent="0.25">
      <c r="A405" s="322" t="s">
        <v>153</v>
      </c>
      <c r="B405" s="322">
        <v>34</v>
      </c>
      <c r="C405" s="322"/>
      <c r="D405" s="322">
        <v>34017</v>
      </c>
      <c r="E405" s="322" t="s">
        <v>36</v>
      </c>
      <c r="F405" s="322" t="s">
        <v>126</v>
      </c>
      <c r="G405" s="322"/>
      <c r="H405" s="322">
        <v>2280002201</v>
      </c>
      <c r="I405" s="322" t="s">
        <v>127</v>
      </c>
      <c r="J405" s="322" t="s">
        <v>128</v>
      </c>
      <c r="K405" s="322" t="s">
        <v>169</v>
      </c>
      <c r="L405" s="322" t="s">
        <v>170</v>
      </c>
      <c r="M405" s="322">
        <v>39.251440000000002</v>
      </c>
      <c r="N405" s="322" t="s">
        <v>159</v>
      </c>
      <c r="O405" s="322" t="s">
        <v>156</v>
      </c>
    </row>
    <row r="406" spans="1:15" x14ac:dyDescent="0.25">
      <c r="A406" s="322" t="s">
        <v>153</v>
      </c>
      <c r="B406" s="322">
        <v>34</v>
      </c>
      <c r="C406" s="322"/>
      <c r="D406" s="322">
        <v>34017</v>
      </c>
      <c r="E406" s="322" t="s">
        <v>36</v>
      </c>
      <c r="F406" s="322" t="s">
        <v>126</v>
      </c>
      <c r="G406" s="322"/>
      <c r="H406" s="322">
        <v>2280002201</v>
      </c>
      <c r="I406" s="322" t="s">
        <v>127</v>
      </c>
      <c r="J406" s="322" t="s">
        <v>128</v>
      </c>
      <c r="K406" s="322">
        <v>7439921</v>
      </c>
      <c r="L406" s="322" t="s">
        <v>154</v>
      </c>
      <c r="M406" s="322">
        <v>5.7383620000000004</v>
      </c>
      <c r="N406" s="322" t="s">
        <v>155</v>
      </c>
      <c r="O406" s="322" t="s">
        <v>156</v>
      </c>
    </row>
    <row r="407" spans="1:15" x14ac:dyDescent="0.25">
      <c r="A407" s="322" t="s">
        <v>153</v>
      </c>
      <c r="B407" s="322">
        <v>34</v>
      </c>
      <c r="C407" s="322"/>
      <c r="D407" s="322">
        <v>34017</v>
      </c>
      <c r="E407" s="322" t="s">
        <v>36</v>
      </c>
      <c r="F407" s="322" t="s">
        <v>126</v>
      </c>
      <c r="G407" s="322"/>
      <c r="H407" s="322">
        <v>2280002202</v>
      </c>
      <c r="I407" s="322" t="s">
        <v>127</v>
      </c>
      <c r="J407" s="322" t="s">
        <v>128</v>
      </c>
      <c r="K407" s="322" t="s">
        <v>164</v>
      </c>
      <c r="L407" s="322" t="s">
        <v>165</v>
      </c>
      <c r="M407" s="322">
        <v>84118.44</v>
      </c>
      <c r="N407" s="322" t="s">
        <v>159</v>
      </c>
      <c r="O407" s="322" t="s">
        <v>156</v>
      </c>
    </row>
    <row r="408" spans="1:15" x14ac:dyDescent="0.25">
      <c r="A408" s="322" t="s">
        <v>153</v>
      </c>
      <c r="B408" s="322">
        <v>34</v>
      </c>
      <c r="C408" s="322"/>
      <c r="D408" s="322">
        <v>34017</v>
      </c>
      <c r="E408" s="322" t="s">
        <v>36</v>
      </c>
      <c r="F408" s="322" t="s">
        <v>126</v>
      </c>
      <c r="G408" s="322"/>
      <c r="H408" s="322">
        <v>2280002203</v>
      </c>
      <c r="I408" s="322" t="s">
        <v>127</v>
      </c>
      <c r="J408" s="322" t="s">
        <v>128</v>
      </c>
      <c r="K408" s="322" t="s">
        <v>171</v>
      </c>
      <c r="L408" s="322" t="s">
        <v>172</v>
      </c>
      <c r="M408" s="322">
        <v>4.796284E-2</v>
      </c>
      <c r="N408" s="322" t="s">
        <v>159</v>
      </c>
      <c r="O408" s="322" t="s">
        <v>156</v>
      </c>
    </row>
    <row r="409" spans="1:15" x14ac:dyDescent="0.25">
      <c r="A409" s="322" t="s">
        <v>153</v>
      </c>
      <c r="B409" s="322">
        <v>34</v>
      </c>
      <c r="C409" s="322"/>
      <c r="D409" s="322">
        <v>34017</v>
      </c>
      <c r="E409" s="322" t="s">
        <v>36</v>
      </c>
      <c r="F409" s="322" t="s">
        <v>126</v>
      </c>
      <c r="G409" s="322"/>
      <c r="H409" s="322">
        <v>2280002203</v>
      </c>
      <c r="I409" s="322" t="s">
        <v>127</v>
      </c>
      <c r="J409" s="322" t="s">
        <v>128</v>
      </c>
      <c r="K409" s="322" t="s">
        <v>157</v>
      </c>
      <c r="L409" s="322" t="s">
        <v>158</v>
      </c>
      <c r="M409" s="322">
        <v>252.523</v>
      </c>
      <c r="N409" s="322" t="s">
        <v>159</v>
      </c>
      <c r="O409" s="322" t="s">
        <v>156</v>
      </c>
    </row>
    <row r="410" spans="1:15" x14ac:dyDescent="0.25">
      <c r="A410" s="322" t="s">
        <v>153</v>
      </c>
      <c r="B410" s="322">
        <v>34</v>
      </c>
      <c r="C410" s="322"/>
      <c r="D410" s="322">
        <v>34017</v>
      </c>
      <c r="E410" s="322" t="s">
        <v>36</v>
      </c>
      <c r="F410" s="322" t="s">
        <v>126</v>
      </c>
      <c r="G410" s="322"/>
      <c r="H410" s="322">
        <v>2280002204</v>
      </c>
      <c r="I410" s="322" t="s">
        <v>127</v>
      </c>
      <c r="J410" s="322" t="s">
        <v>128</v>
      </c>
      <c r="K410" s="322" t="s">
        <v>171</v>
      </c>
      <c r="L410" s="322" t="s">
        <v>172</v>
      </c>
      <c r="M410" s="322">
        <v>7.2473620000000002E-2</v>
      </c>
      <c r="N410" s="322" t="s">
        <v>159</v>
      </c>
      <c r="O410" s="322" t="s">
        <v>156</v>
      </c>
    </row>
    <row r="411" spans="1:15" x14ac:dyDescent="0.25">
      <c r="A411" s="322" t="s">
        <v>153</v>
      </c>
      <c r="B411" s="322">
        <v>34</v>
      </c>
      <c r="C411" s="322"/>
      <c r="D411" s="322">
        <v>34019</v>
      </c>
      <c r="E411" s="322" t="s">
        <v>37</v>
      </c>
      <c r="F411" s="322" t="s">
        <v>126</v>
      </c>
      <c r="G411" s="322"/>
      <c r="H411" s="322">
        <v>2280002201</v>
      </c>
      <c r="I411" s="322" t="s">
        <v>127</v>
      </c>
      <c r="J411" s="322" t="s">
        <v>128</v>
      </c>
      <c r="K411" s="322" t="s">
        <v>166</v>
      </c>
      <c r="L411" s="322" t="s">
        <v>167</v>
      </c>
      <c r="M411" s="322">
        <v>3.93E-5</v>
      </c>
      <c r="N411" s="322" t="s">
        <v>159</v>
      </c>
      <c r="O411" s="322" t="s">
        <v>156</v>
      </c>
    </row>
    <row r="412" spans="1:15" x14ac:dyDescent="0.25">
      <c r="A412" s="322" t="s">
        <v>153</v>
      </c>
      <c r="B412" s="322">
        <v>34</v>
      </c>
      <c r="C412" s="322"/>
      <c r="D412" s="322">
        <v>34019</v>
      </c>
      <c r="E412" s="322" t="s">
        <v>37</v>
      </c>
      <c r="F412" s="322" t="s">
        <v>126</v>
      </c>
      <c r="G412" s="322"/>
      <c r="H412" s="322">
        <v>2280002201</v>
      </c>
      <c r="I412" s="322" t="s">
        <v>127</v>
      </c>
      <c r="J412" s="322" t="s">
        <v>128</v>
      </c>
      <c r="K412" s="322" t="s">
        <v>30</v>
      </c>
      <c r="L412" s="322" t="s">
        <v>168</v>
      </c>
      <c r="M412" s="322">
        <v>3.82E-5</v>
      </c>
      <c r="N412" s="322" t="s">
        <v>159</v>
      </c>
      <c r="O412" s="322" t="s">
        <v>156</v>
      </c>
    </row>
    <row r="413" spans="1:15" x14ac:dyDescent="0.25">
      <c r="A413" s="322" t="s">
        <v>153</v>
      </c>
      <c r="B413" s="322">
        <v>34</v>
      </c>
      <c r="C413" s="322"/>
      <c r="D413" s="322">
        <v>34019</v>
      </c>
      <c r="E413" s="322" t="s">
        <v>37</v>
      </c>
      <c r="F413" s="322" t="s">
        <v>126</v>
      </c>
      <c r="G413" s="322"/>
      <c r="H413" s="322">
        <v>2280002202</v>
      </c>
      <c r="I413" s="322" t="s">
        <v>127</v>
      </c>
      <c r="J413" s="322" t="s">
        <v>128</v>
      </c>
      <c r="K413" s="322" t="s">
        <v>162</v>
      </c>
      <c r="L413" s="322" t="s">
        <v>163</v>
      </c>
      <c r="M413" s="322">
        <v>3.6699999999999998E-5</v>
      </c>
      <c r="N413" s="322" t="s">
        <v>159</v>
      </c>
      <c r="O413" s="322" t="s">
        <v>156</v>
      </c>
    </row>
    <row r="414" spans="1:15" x14ac:dyDescent="0.25">
      <c r="A414" s="322" t="s">
        <v>153</v>
      </c>
      <c r="B414" s="322">
        <v>34</v>
      </c>
      <c r="C414" s="322"/>
      <c r="D414" s="322">
        <v>34019</v>
      </c>
      <c r="E414" s="322" t="s">
        <v>37</v>
      </c>
      <c r="F414" s="322" t="s">
        <v>126</v>
      </c>
      <c r="G414" s="322"/>
      <c r="H414" s="322">
        <v>2280002202</v>
      </c>
      <c r="I414" s="322" t="s">
        <v>127</v>
      </c>
      <c r="J414" s="322" t="s">
        <v>128</v>
      </c>
      <c r="K414" s="322" t="s">
        <v>157</v>
      </c>
      <c r="L414" s="322" t="s">
        <v>158</v>
      </c>
      <c r="M414" s="322">
        <v>2.2714E-4</v>
      </c>
      <c r="N414" s="322" t="s">
        <v>159</v>
      </c>
      <c r="O414" s="322" t="s">
        <v>156</v>
      </c>
    </row>
    <row r="415" spans="1:15" x14ac:dyDescent="0.25">
      <c r="A415" s="322" t="s">
        <v>153</v>
      </c>
      <c r="B415" s="322">
        <v>34</v>
      </c>
      <c r="C415" s="322"/>
      <c r="D415" s="322">
        <v>34019</v>
      </c>
      <c r="E415" s="322" t="s">
        <v>37</v>
      </c>
      <c r="F415" s="322" t="s">
        <v>126</v>
      </c>
      <c r="G415" s="322"/>
      <c r="H415" s="322">
        <v>2280002202</v>
      </c>
      <c r="I415" s="322" t="s">
        <v>127</v>
      </c>
      <c r="J415" s="322" t="s">
        <v>128</v>
      </c>
      <c r="K415" s="322" t="s">
        <v>160</v>
      </c>
      <c r="L415" s="322" t="s">
        <v>161</v>
      </c>
      <c r="M415" s="322">
        <v>1.6E-7</v>
      </c>
      <c r="N415" s="322" t="s">
        <v>159</v>
      </c>
      <c r="O415" s="322" t="s">
        <v>156</v>
      </c>
    </row>
    <row r="416" spans="1:15" x14ac:dyDescent="0.25">
      <c r="A416" s="322" t="s">
        <v>153</v>
      </c>
      <c r="B416" s="322">
        <v>34</v>
      </c>
      <c r="C416" s="322"/>
      <c r="D416" s="322">
        <v>34021</v>
      </c>
      <c r="E416" s="322" t="s">
        <v>134</v>
      </c>
      <c r="F416" s="322" t="s">
        <v>126</v>
      </c>
      <c r="G416" s="322"/>
      <c r="H416" s="322">
        <v>2280002202</v>
      </c>
      <c r="I416" s="322" t="s">
        <v>127</v>
      </c>
      <c r="J416" s="322" t="s">
        <v>128</v>
      </c>
      <c r="K416" s="322" t="s">
        <v>164</v>
      </c>
      <c r="L416" s="322" t="s">
        <v>165</v>
      </c>
      <c r="M416" s="322">
        <v>109.7436</v>
      </c>
      <c r="N416" s="322" t="s">
        <v>159</v>
      </c>
      <c r="O416" s="322" t="s">
        <v>156</v>
      </c>
    </row>
    <row r="417" spans="1:15" x14ac:dyDescent="0.25">
      <c r="A417" s="322" t="s">
        <v>153</v>
      </c>
      <c r="B417" s="322">
        <v>34</v>
      </c>
      <c r="C417" s="322"/>
      <c r="D417" s="322">
        <v>34021</v>
      </c>
      <c r="E417" s="322" t="s">
        <v>134</v>
      </c>
      <c r="F417" s="322" t="s">
        <v>126</v>
      </c>
      <c r="G417" s="322"/>
      <c r="H417" s="322">
        <v>2280002202</v>
      </c>
      <c r="I417" s="322" t="s">
        <v>127</v>
      </c>
      <c r="J417" s="322" t="s">
        <v>128</v>
      </c>
      <c r="K417" s="322" t="s">
        <v>157</v>
      </c>
      <c r="L417" s="322" t="s">
        <v>158</v>
      </c>
      <c r="M417" s="322">
        <v>1.6606050000000001</v>
      </c>
      <c r="N417" s="322" t="s">
        <v>159</v>
      </c>
      <c r="O417" s="322" t="s">
        <v>156</v>
      </c>
    </row>
    <row r="418" spans="1:15" x14ac:dyDescent="0.25">
      <c r="A418" s="322" t="s">
        <v>153</v>
      </c>
      <c r="B418" s="322">
        <v>34</v>
      </c>
      <c r="C418" s="322"/>
      <c r="D418" s="322">
        <v>34021</v>
      </c>
      <c r="E418" s="322" t="s">
        <v>134</v>
      </c>
      <c r="F418" s="322" t="s">
        <v>126</v>
      </c>
      <c r="G418" s="322"/>
      <c r="H418" s="322">
        <v>2280002202</v>
      </c>
      <c r="I418" s="322" t="s">
        <v>127</v>
      </c>
      <c r="J418" s="322" t="s">
        <v>128</v>
      </c>
      <c r="K418" s="322" t="s">
        <v>166</v>
      </c>
      <c r="L418" s="322" t="s">
        <v>167</v>
      </c>
      <c r="M418" s="322">
        <v>4.1816199999999998E-2</v>
      </c>
      <c r="N418" s="322" t="s">
        <v>159</v>
      </c>
      <c r="O418" s="322" t="s">
        <v>156</v>
      </c>
    </row>
    <row r="419" spans="1:15" x14ac:dyDescent="0.25">
      <c r="A419" s="322" t="s">
        <v>153</v>
      </c>
      <c r="B419" s="322">
        <v>34</v>
      </c>
      <c r="C419" s="322"/>
      <c r="D419" s="322">
        <v>34023</v>
      </c>
      <c r="E419" s="322" t="s">
        <v>135</v>
      </c>
      <c r="F419" s="322" t="s">
        <v>126</v>
      </c>
      <c r="G419" s="322"/>
      <c r="H419" s="322">
        <v>2280002201</v>
      </c>
      <c r="I419" s="322" t="s">
        <v>127</v>
      </c>
      <c r="J419" s="322" t="s">
        <v>128</v>
      </c>
      <c r="K419" s="322" t="s">
        <v>166</v>
      </c>
      <c r="L419" s="322" t="s">
        <v>167</v>
      </c>
      <c r="M419" s="322">
        <v>2.2992979999999998</v>
      </c>
      <c r="N419" s="322" t="s">
        <v>159</v>
      </c>
      <c r="O419" s="322" t="s">
        <v>156</v>
      </c>
    </row>
    <row r="420" spans="1:15" x14ac:dyDescent="0.25">
      <c r="A420" s="322" t="s">
        <v>153</v>
      </c>
      <c r="B420" s="322">
        <v>34</v>
      </c>
      <c r="C420" s="322"/>
      <c r="D420" s="322">
        <v>34023</v>
      </c>
      <c r="E420" s="322" t="s">
        <v>135</v>
      </c>
      <c r="F420" s="322" t="s">
        <v>126</v>
      </c>
      <c r="G420" s="322"/>
      <c r="H420" s="322">
        <v>2280002201</v>
      </c>
      <c r="I420" s="322" t="s">
        <v>127</v>
      </c>
      <c r="J420" s="322" t="s">
        <v>128</v>
      </c>
      <c r="K420" s="322" t="s">
        <v>171</v>
      </c>
      <c r="L420" s="322" t="s">
        <v>172</v>
      </c>
      <c r="M420" s="322">
        <v>4.2926390000000002E-2</v>
      </c>
      <c r="N420" s="322" t="s">
        <v>159</v>
      </c>
      <c r="O420" s="322" t="s">
        <v>156</v>
      </c>
    </row>
    <row r="421" spans="1:15" x14ac:dyDescent="0.25">
      <c r="A421" s="322" t="s">
        <v>153</v>
      </c>
      <c r="B421" s="322">
        <v>34</v>
      </c>
      <c r="C421" s="322"/>
      <c r="D421" s="322">
        <v>34023</v>
      </c>
      <c r="E421" s="322" t="s">
        <v>135</v>
      </c>
      <c r="F421" s="322" t="s">
        <v>126</v>
      </c>
      <c r="G421" s="322"/>
      <c r="H421" s="322">
        <v>2280002203</v>
      </c>
      <c r="I421" s="322" t="s">
        <v>127</v>
      </c>
      <c r="J421" s="322" t="s">
        <v>128</v>
      </c>
      <c r="K421" s="322" t="s">
        <v>171</v>
      </c>
      <c r="L421" s="322" t="s">
        <v>172</v>
      </c>
      <c r="M421" s="322">
        <v>1.208244E-2</v>
      </c>
      <c r="N421" s="322" t="s">
        <v>159</v>
      </c>
      <c r="O421" s="322" t="s">
        <v>156</v>
      </c>
    </row>
    <row r="422" spans="1:15" x14ac:dyDescent="0.25">
      <c r="A422" s="322" t="s">
        <v>153</v>
      </c>
      <c r="B422" s="322">
        <v>34</v>
      </c>
      <c r="C422" s="322"/>
      <c r="D422" s="322">
        <v>34023</v>
      </c>
      <c r="E422" s="322" t="s">
        <v>135</v>
      </c>
      <c r="F422" s="322" t="s">
        <v>126</v>
      </c>
      <c r="G422" s="322"/>
      <c r="H422" s="322">
        <v>2280002204</v>
      </c>
      <c r="I422" s="322" t="s">
        <v>127</v>
      </c>
      <c r="J422" s="322" t="s">
        <v>128</v>
      </c>
      <c r="K422" s="322">
        <v>7439921</v>
      </c>
      <c r="L422" s="322" t="s">
        <v>154</v>
      </c>
      <c r="M422" s="322">
        <v>0.84858979999999995</v>
      </c>
      <c r="N422" s="322" t="s">
        <v>155</v>
      </c>
      <c r="O422" s="322" t="s">
        <v>156</v>
      </c>
    </row>
    <row r="423" spans="1:15" x14ac:dyDescent="0.25">
      <c r="A423" s="322" t="s">
        <v>153</v>
      </c>
      <c r="B423" s="322">
        <v>34</v>
      </c>
      <c r="C423" s="322"/>
      <c r="D423" s="322">
        <v>34025</v>
      </c>
      <c r="E423" s="322" t="s">
        <v>39</v>
      </c>
      <c r="F423" s="322" t="s">
        <v>126</v>
      </c>
      <c r="G423" s="322"/>
      <c r="H423" s="322">
        <v>2280002201</v>
      </c>
      <c r="I423" s="322" t="s">
        <v>127</v>
      </c>
      <c r="J423" s="322" t="s">
        <v>128</v>
      </c>
      <c r="K423" s="322" t="s">
        <v>171</v>
      </c>
      <c r="L423" s="322" t="s">
        <v>172</v>
      </c>
      <c r="M423" s="322">
        <v>0.14400760000000001</v>
      </c>
      <c r="N423" s="322" t="s">
        <v>159</v>
      </c>
      <c r="O423" s="322" t="s">
        <v>156</v>
      </c>
    </row>
    <row r="424" spans="1:15" x14ac:dyDescent="0.25">
      <c r="A424" s="322" t="s">
        <v>153</v>
      </c>
      <c r="B424" s="322">
        <v>34</v>
      </c>
      <c r="C424" s="322"/>
      <c r="D424" s="322">
        <v>34025</v>
      </c>
      <c r="E424" s="322" t="s">
        <v>39</v>
      </c>
      <c r="F424" s="322" t="s">
        <v>126</v>
      </c>
      <c r="G424" s="322"/>
      <c r="H424" s="322">
        <v>2280002202</v>
      </c>
      <c r="I424" s="322" t="s">
        <v>127</v>
      </c>
      <c r="J424" s="322" t="s">
        <v>128</v>
      </c>
      <c r="K424" s="322" t="s">
        <v>30</v>
      </c>
      <c r="L424" s="322" t="s">
        <v>168</v>
      </c>
      <c r="M424" s="322">
        <v>10.74159</v>
      </c>
      <c r="N424" s="322" t="s">
        <v>159</v>
      </c>
      <c r="O424" s="322" t="s">
        <v>156</v>
      </c>
    </row>
    <row r="425" spans="1:15" x14ac:dyDescent="0.25">
      <c r="A425" s="322" t="s">
        <v>153</v>
      </c>
      <c r="B425" s="322">
        <v>34</v>
      </c>
      <c r="C425" s="322"/>
      <c r="D425" s="322">
        <v>34025</v>
      </c>
      <c r="E425" s="322" t="s">
        <v>39</v>
      </c>
      <c r="F425" s="322" t="s">
        <v>126</v>
      </c>
      <c r="G425" s="322"/>
      <c r="H425" s="322">
        <v>2280002202</v>
      </c>
      <c r="I425" s="322" t="s">
        <v>127</v>
      </c>
      <c r="J425" s="322" t="s">
        <v>128</v>
      </c>
      <c r="K425" s="322" t="s">
        <v>171</v>
      </c>
      <c r="L425" s="322" t="s">
        <v>172</v>
      </c>
      <c r="M425" s="322">
        <v>0.2067407</v>
      </c>
      <c r="N425" s="322" t="s">
        <v>159</v>
      </c>
      <c r="O425" s="322" t="s">
        <v>156</v>
      </c>
    </row>
    <row r="426" spans="1:15" x14ac:dyDescent="0.25">
      <c r="A426" s="322" t="s">
        <v>153</v>
      </c>
      <c r="B426" s="322">
        <v>34</v>
      </c>
      <c r="C426" s="322"/>
      <c r="D426" s="322">
        <v>34025</v>
      </c>
      <c r="E426" s="322" t="s">
        <v>39</v>
      </c>
      <c r="F426" s="322" t="s">
        <v>126</v>
      </c>
      <c r="G426" s="322"/>
      <c r="H426" s="322">
        <v>2280002204</v>
      </c>
      <c r="I426" s="322" t="s">
        <v>127</v>
      </c>
      <c r="J426" s="322" t="s">
        <v>128</v>
      </c>
      <c r="K426" s="322" t="s">
        <v>160</v>
      </c>
      <c r="L426" s="322" t="s">
        <v>161</v>
      </c>
      <c r="M426" s="322">
        <v>6.09232</v>
      </c>
      <c r="N426" s="322" t="s">
        <v>159</v>
      </c>
      <c r="O426" s="322" t="s">
        <v>156</v>
      </c>
    </row>
    <row r="427" spans="1:15" x14ac:dyDescent="0.25">
      <c r="A427" s="322" t="s">
        <v>153</v>
      </c>
      <c r="B427" s="322">
        <v>34</v>
      </c>
      <c r="C427" s="322"/>
      <c r="D427" s="322">
        <v>34029</v>
      </c>
      <c r="E427" s="322" t="s">
        <v>136</v>
      </c>
      <c r="F427" s="322" t="s">
        <v>126</v>
      </c>
      <c r="G427" s="322"/>
      <c r="H427" s="322">
        <v>2280002202</v>
      </c>
      <c r="I427" s="322" t="s">
        <v>127</v>
      </c>
      <c r="J427" s="322" t="s">
        <v>128</v>
      </c>
      <c r="K427" s="322" t="s">
        <v>157</v>
      </c>
      <c r="L427" s="322" t="s">
        <v>158</v>
      </c>
      <c r="M427" s="322">
        <v>399.0813</v>
      </c>
      <c r="N427" s="322" t="s">
        <v>159</v>
      </c>
      <c r="O427" s="322" t="s">
        <v>156</v>
      </c>
    </row>
    <row r="428" spans="1:15" x14ac:dyDescent="0.25">
      <c r="A428" s="322" t="s">
        <v>153</v>
      </c>
      <c r="B428" s="322">
        <v>34</v>
      </c>
      <c r="C428" s="322"/>
      <c r="D428" s="322">
        <v>34029</v>
      </c>
      <c r="E428" s="322" t="s">
        <v>136</v>
      </c>
      <c r="F428" s="322" t="s">
        <v>126</v>
      </c>
      <c r="G428" s="322"/>
      <c r="H428" s="322">
        <v>2280002203</v>
      </c>
      <c r="I428" s="322" t="s">
        <v>127</v>
      </c>
      <c r="J428" s="322" t="s">
        <v>128</v>
      </c>
      <c r="K428" s="322" t="s">
        <v>164</v>
      </c>
      <c r="L428" s="322" t="s">
        <v>165</v>
      </c>
      <c r="M428" s="322">
        <v>1333.7809999999999</v>
      </c>
      <c r="N428" s="322" t="s">
        <v>159</v>
      </c>
      <c r="O428" s="322" t="s">
        <v>156</v>
      </c>
    </row>
    <row r="429" spans="1:15" x14ac:dyDescent="0.25">
      <c r="A429" s="322" t="s">
        <v>153</v>
      </c>
      <c r="B429" s="322">
        <v>34</v>
      </c>
      <c r="C429" s="322"/>
      <c r="D429" s="322">
        <v>34029</v>
      </c>
      <c r="E429" s="322" t="s">
        <v>136</v>
      </c>
      <c r="F429" s="322" t="s">
        <v>126</v>
      </c>
      <c r="G429" s="322"/>
      <c r="H429" s="322">
        <v>2280002204</v>
      </c>
      <c r="I429" s="322" t="s">
        <v>127</v>
      </c>
      <c r="J429" s="322" t="s">
        <v>128</v>
      </c>
      <c r="K429" s="322">
        <v>7439921</v>
      </c>
      <c r="L429" s="322" t="s">
        <v>154</v>
      </c>
      <c r="M429" s="322">
        <v>2.417364E-2</v>
      </c>
      <c r="N429" s="322" t="s">
        <v>155</v>
      </c>
      <c r="O429" s="322" t="s">
        <v>156</v>
      </c>
    </row>
    <row r="430" spans="1:15" x14ac:dyDescent="0.25">
      <c r="A430" s="322" t="s">
        <v>153</v>
      </c>
      <c r="B430" s="322">
        <v>34</v>
      </c>
      <c r="C430" s="322"/>
      <c r="D430" s="322">
        <v>34031</v>
      </c>
      <c r="E430" s="322" t="s">
        <v>41</v>
      </c>
      <c r="F430" s="322" t="s">
        <v>126</v>
      </c>
      <c r="G430" s="322"/>
      <c r="H430" s="322">
        <v>2280002202</v>
      </c>
      <c r="I430" s="322" t="s">
        <v>127</v>
      </c>
      <c r="J430" s="322" t="s">
        <v>128</v>
      </c>
      <c r="K430" s="322">
        <v>7439921</v>
      </c>
      <c r="L430" s="322" t="s">
        <v>154</v>
      </c>
      <c r="M430" s="322">
        <v>2.2094099999999998E-6</v>
      </c>
      <c r="N430" s="322" t="s">
        <v>155</v>
      </c>
      <c r="O430" s="322" t="s">
        <v>156</v>
      </c>
    </row>
    <row r="431" spans="1:15" x14ac:dyDescent="0.25">
      <c r="A431" s="322" t="s">
        <v>153</v>
      </c>
      <c r="B431" s="322">
        <v>34</v>
      </c>
      <c r="C431" s="322"/>
      <c r="D431" s="322">
        <v>34033</v>
      </c>
      <c r="E431" s="322" t="s">
        <v>137</v>
      </c>
      <c r="F431" s="322" t="s">
        <v>126</v>
      </c>
      <c r="G431" s="322"/>
      <c r="H431" s="322">
        <v>2280002201</v>
      </c>
      <c r="I431" s="322" t="s">
        <v>127</v>
      </c>
      <c r="J431" s="322" t="s">
        <v>128</v>
      </c>
      <c r="K431" s="322" t="s">
        <v>164</v>
      </c>
      <c r="L431" s="322" t="s">
        <v>165</v>
      </c>
      <c r="M431" s="322">
        <v>2611.8969999999999</v>
      </c>
      <c r="N431" s="322" t="s">
        <v>159</v>
      </c>
      <c r="O431" s="322" t="s">
        <v>156</v>
      </c>
    </row>
    <row r="432" spans="1:15" x14ac:dyDescent="0.25">
      <c r="A432" s="322" t="s">
        <v>153</v>
      </c>
      <c r="B432" s="322">
        <v>34</v>
      </c>
      <c r="C432" s="322"/>
      <c r="D432" s="322">
        <v>34033</v>
      </c>
      <c r="E432" s="322" t="s">
        <v>137</v>
      </c>
      <c r="F432" s="322" t="s">
        <v>126</v>
      </c>
      <c r="G432" s="322"/>
      <c r="H432" s="322">
        <v>2280002203</v>
      </c>
      <c r="I432" s="322" t="s">
        <v>127</v>
      </c>
      <c r="J432" s="322" t="s">
        <v>128</v>
      </c>
      <c r="K432" s="322" t="s">
        <v>157</v>
      </c>
      <c r="L432" s="322" t="s">
        <v>158</v>
      </c>
      <c r="M432" s="322">
        <v>202.70099999999999</v>
      </c>
      <c r="N432" s="322" t="s">
        <v>159</v>
      </c>
      <c r="O432" s="322" t="s">
        <v>156</v>
      </c>
    </row>
    <row r="433" spans="1:15" x14ac:dyDescent="0.25">
      <c r="A433" s="322" t="s">
        <v>153</v>
      </c>
      <c r="B433" s="322">
        <v>34</v>
      </c>
      <c r="C433" s="322"/>
      <c r="D433" s="322">
        <v>34033</v>
      </c>
      <c r="E433" s="322" t="s">
        <v>137</v>
      </c>
      <c r="F433" s="322" t="s">
        <v>126</v>
      </c>
      <c r="G433" s="322"/>
      <c r="H433" s="322">
        <v>2280002204</v>
      </c>
      <c r="I433" s="322" t="s">
        <v>127</v>
      </c>
      <c r="J433" s="322" t="s">
        <v>128</v>
      </c>
      <c r="K433" s="322" t="s">
        <v>162</v>
      </c>
      <c r="L433" s="322" t="s">
        <v>163</v>
      </c>
      <c r="M433" s="322">
        <v>3.5782210000000001</v>
      </c>
      <c r="N433" s="322" t="s">
        <v>159</v>
      </c>
      <c r="O433" s="322" t="s">
        <v>156</v>
      </c>
    </row>
    <row r="434" spans="1:15" x14ac:dyDescent="0.25">
      <c r="A434" s="322" t="s">
        <v>153</v>
      </c>
      <c r="B434" s="322">
        <v>34</v>
      </c>
      <c r="C434" s="322"/>
      <c r="D434" s="322">
        <v>34035</v>
      </c>
      <c r="E434" s="322" t="s">
        <v>42</v>
      </c>
      <c r="F434" s="322" t="s">
        <v>126</v>
      </c>
      <c r="G434" s="322"/>
      <c r="H434" s="322">
        <v>2280002202</v>
      </c>
      <c r="I434" s="322" t="s">
        <v>127</v>
      </c>
      <c r="J434" s="322" t="s">
        <v>128</v>
      </c>
      <c r="K434" s="322" t="s">
        <v>169</v>
      </c>
      <c r="L434" s="322" t="s">
        <v>170</v>
      </c>
      <c r="M434" s="322">
        <v>7.5599999999999996E-6</v>
      </c>
      <c r="N434" s="322" t="s">
        <v>159</v>
      </c>
      <c r="O434" s="322" t="s">
        <v>156</v>
      </c>
    </row>
    <row r="435" spans="1:15" x14ac:dyDescent="0.25">
      <c r="A435" s="322" t="s">
        <v>153</v>
      </c>
      <c r="B435" s="322">
        <v>34</v>
      </c>
      <c r="C435" s="322"/>
      <c r="D435" s="322">
        <v>34037</v>
      </c>
      <c r="E435" s="322" t="s">
        <v>43</v>
      </c>
      <c r="F435" s="322" t="s">
        <v>126</v>
      </c>
      <c r="G435" s="322"/>
      <c r="H435" s="322">
        <v>2280002201</v>
      </c>
      <c r="I435" s="322" t="s">
        <v>127</v>
      </c>
      <c r="J435" s="322" t="s">
        <v>128</v>
      </c>
      <c r="K435" s="322" t="s">
        <v>166</v>
      </c>
      <c r="L435" s="322" t="s">
        <v>167</v>
      </c>
      <c r="M435" s="322">
        <v>3.1489250000000001E-6</v>
      </c>
      <c r="N435" s="322" t="s">
        <v>159</v>
      </c>
      <c r="O435" s="322" t="s">
        <v>156</v>
      </c>
    </row>
    <row r="436" spans="1:15" x14ac:dyDescent="0.25">
      <c r="A436" s="322" t="s">
        <v>153</v>
      </c>
      <c r="B436" s="322">
        <v>34</v>
      </c>
      <c r="C436" s="322"/>
      <c r="D436" s="322">
        <v>34037</v>
      </c>
      <c r="E436" s="322" t="s">
        <v>43</v>
      </c>
      <c r="F436" s="322" t="s">
        <v>126</v>
      </c>
      <c r="G436" s="322"/>
      <c r="H436" s="322">
        <v>2280002201</v>
      </c>
      <c r="I436" s="322" t="s">
        <v>127</v>
      </c>
      <c r="J436" s="322" t="s">
        <v>128</v>
      </c>
      <c r="K436" s="322" t="s">
        <v>162</v>
      </c>
      <c r="L436" s="322" t="s">
        <v>163</v>
      </c>
      <c r="M436" s="322">
        <v>4.5297489999999999E-6</v>
      </c>
      <c r="N436" s="322" t="s">
        <v>159</v>
      </c>
      <c r="O436" s="322" t="s">
        <v>156</v>
      </c>
    </row>
    <row r="437" spans="1:15" x14ac:dyDescent="0.25">
      <c r="A437" s="322" t="s">
        <v>153</v>
      </c>
      <c r="B437" s="322">
        <v>34</v>
      </c>
      <c r="C437" s="322"/>
      <c r="D437" s="322">
        <v>34037</v>
      </c>
      <c r="E437" s="322" t="s">
        <v>43</v>
      </c>
      <c r="F437" s="322" t="s">
        <v>126</v>
      </c>
      <c r="G437" s="322"/>
      <c r="H437" s="322">
        <v>2280002201</v>
      </c>
      <c r="I437" s="322" t="s">
        <v>127</v>
      </c>
      <c r="J437" s="322" t="s">
        <v>128</v>
      </c>
      <c r="K437" s="322" t="s">
        <v>164</v>
      </c>
      <c r="L437" s="322" t="s">
        <v>165</v>
      </c>
      <c r="M437" s="322">
        <v>1.908575E-3</v>
      </c>
      <c r="N437" s="322" t="s">
        <v>159</v>
      </c>
      <c r="O437" s="322" t="s">
        <v>156</v>
      </c>
    </row>
    <row r="438" spans="1:15" x14ac:dyDescent="0.25">
      <c r="A438" s="322" t="s">
        <v>153</v>
      </c>
      <c r="B438" s="322">
        <v>34</v>
      </c>
      <c r="C438" s="322"/>
      <c r="D438" s="322">
        <v>34037</v>
      </c>
      <c r="E438" s="322" t="s">
        <v>43</v>
      </c>
      <c r="F438" s="322" t="s">
        <v>126</v>
      </c>
      <c r="G438" s="322"/>
      <c r="H438" s="322">
        <v>2280002201</v>
      </c>
      <c r="I438" s="322" t="s">
        <v>127</v>
      </c>
      <c r="J438" s="322" t="s">
        <v>128</v>
      </c>
      <c r="K438" s="322" t="s">
        <v>171</v>
      </c>
      <c r="L438" s="322" t="s">
        <v>172</v>
      </c>
      <c r="M438" s="322">
        <v>5.8788379999999999E-8</v>
      </c>
      <c r="N438" s="322" t="s">
        <v>159</v>
      </c>
      <c r="O438" s="322" t="s">
        <v>156</v>
      </c>
    </row>
    <row r="439" spans="1:15" x14ac:dyDescent="0.25">
      <c r="A439" s="322" t="s">
        <v>153</v>
      </c>
      <c r="B439" s="322">
        <v>34</v>
      </c>
      <c r="C439" s="322"/>
      <c r="D439" s="322">
        <v>34039</v>
      </c>
      <c r="E439" s="322" t="s">
        <v>44</v>
      </c>
      <c r="F439" s="322" t="s">
        <v>126</v>
      </c>
      <c r="G439" s="322"/>
      <c r="H439" s="322">
        <v>2280002201</v>
      </c>
      <c r="I439" s="322" t="s">
        <v>127</v>
      </c>
      <c r="J439" s="322" t="s">
        <v>128</v>
      </c>
      <c r="K439" s="322">
        <v>7439921</v>
      </c>
      <c r="L439" s="322" t="s">
        <v>154</v>
      </c>
      <c r="M439" s="322">
        <v>0.46254620000000002</v>
      </c>
      <c r="N439" s="322" t="s">
        <v>155</v>
      </c>
      <c r="O439" s="322" t="s">
        <v>156</v>
      </c>
    </row>
    <row r="440" spans="1:15" x14ac:dyDescent="0.25">
      <c r="A440" s="322" t="s">
        <v>153</v>
      </c>
      <c r="B440" s="322">
        <v>34</v>
      </c>
      <c r="C440" s="322"/>
      <c r="D440" s="322">
        <v>34039</v>
      </c>
      <c r="E440" s="322" t="s">
        <v>44</v>
      </c>
      <c r="F440" s="322" t="s">
        <v>126</v>
      </c>
      <c r="G440" s="322"/>
      <c r="H440" s="322">
        <v>2280002201</v>
      </c>
      <c r="I440" s="322" t="s">
        <v>127</v>
      </c>
      <c r="J440" s="322" t="s">
        <v>128</v>
      </c>
      <c r="K440" s="322" t="s">
        <v>30</v>
      </c>
      <c r="L440" s="322" t="s">
        <v>168</v>
      </c>
      <c r="M440" s="322">
        <v>1.846492</v>
      </c>
      <c r="N440" s="322" t="s">
        <v>159</v>
      </c>
      <c r="O440" s="322" t="s">
        <v>156</v>
      </c>
    </row>
    <row r="441" spans="1:15" x14ac:dyDescent="0.25">
      <c r="A441" s="322" t="s">
        <v>153</v>
      </c>
      <c r="B441" s="322">
        <v>34</v>
      </c>
      <c r="C441" s="322"/>
      <c r="D441" s="322">
        <v>34039</v>
      </c>
      <c r="E441" s="322" t="s">
        <v>44</v>
      </c>
      <c r="F441" s="322" t="s">
        <v>126</v>
      </c>
      <c r="G441" s="322"/>
      <c r="H441" s="322">
        <v>2280002203</v>
      </c>
      <c r="I441" s="322" t="s">
        <v>127</v>
      </c>
      <c r="J441" s="322" t="s">
        <v>128</v>
      </c>
      <c r="K441" s="322">
        <v>7439921</v>
      </c>
      <c r="L441" s="322" t="s">
        <v>154</v>
      </c>
      <c r="M441" s="322">
        <v>0.26037959999999999</v>
      </c>
      <c r="N441" s="322" t="s">
        <v>155</v>
      </c>
      <c r="O441" s="322" t="s">
        <v>156</v>
      </c>
    </row>
    <row r="442" spans="1:15" x14ac:dyDescent="0.25">
      <c r="A442" s="322" t="s">
        <v>153</v>
      </c>
      <c r="B442" s="322">
        <v>34</v>
      </c>
      <c r="C442" s="322"/>
      <c r="D442" s="322">
        <v>34039</v>
      </c>
      <c r="E442" s="322" t="s">
        <v>44</v>
      </c>
      <c r="F442" s="322" t="s">
        <v>126</v>
      </c>
      <c r="G442" s="322"/>
      <c r="H442" s="322">
        <v>2280002203</v>
      </c>
      <c r="I442" s="322" t="s">
        <v>127</v>
      </c>
      <c r="J442" s="322" t="s">
        <v>128</v>
      </c>
      <c r="K442" s="322" t="s">
        <v>164</v>
      </c>
      <c r="L442" s="322" t="s">
        <v>165</v>
      </c>
      <c r="M442" s="322">
        <v>1892.971</v>
      </c>
      <c r="N442" s="322" t="s">
        <v>159</v>
      </c>
      <c r="O442" s="322" t="s">
        <v>156</v>
      </c>
    </row>
    <row r="443" spans="1:15" x14ac:dyDescent="0.25">
      <c r="A443" s="322" t="s">
        <v>153</v>
      </c>
      <c r="B443" s="322">
        <v>34</v>
      </c>
      <c r="C443" s="322"/>
      <c r="D443" s="322">
        <v>34039</v>
      </c>
      <c r="E443" s="322" t="s">
        <v>44</v>
      </c>
      <c r="F443" s="322" t="s">
        <v>126</v>
      </c>
      <c r="G443" s="322"/>
      <c r="H443" s="322">
        <v>2280002204</v>
      </c>
      <c r="I443" s="322" t="s">
        <v>127</v>
      </c>
      <c r="J443" s="322" t="s">
        <v>128</v>
      </c>
      <c r="K443" s="322" t="s">
        <v>157</v>
      </c>
      <c r="L443" s="322" t="s">
        <v>158</v>
      </c>
      <c r="M443" s="322">
        <v>101.1212</v>
      </c>
      <c r="N443" s="322" t="s">
        <v>159</v>
      </c>
      <c r="O443" s="322" t="s">
        <v>156</v>
      </c>
    </row>
    <row r="444" spans="1:15" x14ac:dyDescent="0.25">
      <c r="A444" s="322" t="s">
        <v>153</v>
      </c>
      <c r="B444" s="322">
        <v>34</v>
      </c>
      <c r="C444" s="322"/>
      <c r="D444" s="322">
        <v>34009</v>
      </c>
      <c r="E444" s="322" t="s">
        <v>131</v>
      </c>
      <c r="F444" s="322" t="s">
        <v>126</v>
      </c>
      <c r="G444" s="322"/>
      <c r="H444" s="322">
        <v>2280002101</v>
      </c>
      <c r="I444" s="322" t="s">
        <v>127</v>
      </c>
      <c r="J444" s="322" t="s">
        <v>128</v>
      </c>
      <c r="K444" s="322" t="s">
        <v>164</v>
      </c>
      <c r="L444" s="322" t="s">
        <v>165</v>
      </c>
      <c r="M444" s="322">
        <v>53.410266999999997</v>
      </c>
      <c r="N444" s="322" t="s">
        <v>159</v>
      </c>
      <c r="O444" s="322" t="s">
        <v>156</v>
      </c>
    </row>
    <row r="445" spans="1:15" x14ac:dyDescent="0.25">
      <c r="A445" s="322" t="s">
        <v>153</v>
      </c>
      <c r="B445" s="322">
        <v>34</v>
      </c>
      <c r="C445" s="322"/>
      <c r="D445" s="322">
        <v>34009</v>
      </c>
      <c r="E445" s="322" t="s">
        <v>131</v>
      </c>
      <c r="F445" s="322" t="s">
        <v>126</v>
      </c>
      <c r="G445" s="322"/>
      <c r="H445" s="322">
        <v>2280002102</v>
      </c>
      <c r="I445" s="322" t="s">
        <v>127</v>
      </c>
      <c r="J445" s="322" t="s">
        <v>128</v>
      </c>
      <c r="K445" s="322" t="s">
        <v>30</v>
      </c>
      <c r="L445" s="322" t="s">
        <v>168</v>
      </c>
      <c r="M445" s="322">
        <v>7.309075</v>
      </c>
      <c r="N445" s="322" t="s">
        <v>159</v>
      </c>
      <c r="O445" s="322" t="s">
        <v>156</v>
      </c>
    </row>
    <row r="446" spans="1:15" x14ac:dyDescent="0.25">
      <c r="A446" s="322" t="s">
        <v>153</v>
      </c>
      <c r="B446" s="322">
        <v>34</v>
      </c>
      <c r="C446" s="322"/>
      <c r="D446" s="322">
        <v>34009</v>
      </c>
      <c r="E446" s="322" t="s">
        <v>131</v>
      </c>
      <c r="F446" s="322" t="s">
        <v>126</v>
      </c>
      <c r="G446" s="322"/>
      <c r="H446" s="322">
        <v>2280002104</v>
      </c>
      <c r="I446" s="322" t="s">
        <v>127</v>
      </c>
      <c r="J446" s="322" t="s">
        <v>128</v>
      </c>
      <c r="K446" s="322" t="s">
        <v>164</v>
      </c>
      <c r="L446" s="322" t="s">
        <v>165</v>
      </c>
      <c r="M446" s="322">
        <v>22.341750000000001</v>
      </c>
      <c r="N446" s="322" t="s">
        <v>159</v>
      </c>
      <c r="O446" s="322" t="s">
        <v>156</v>
      </c>
    </row>
    <row r="447" spans="1:15" x14ac:dyDescent="0.25">
      <c r="A447" s="322" t="s">
        <v>153</v>
      </c>
      <c r="B447" s="322">
        <v>34</v>
      </c>
      <c r="C447" s="322"/>
      <c r="D447" s="322">
        <v>34009</v>
      </c>
      <c r="E447" s="322" t="s">
        <v>131</v>
      </c>
      <c r="F447" s="322" t="s">
        <v>126</v>
      </c>
      <c r="G447" s="322"/>
      <c r="H447" s="322">
        <v>2280002104</v>
      </c>
      <c r="I447" s="322" t="s">
        <v>127</v>
      </c>
      <c r="J447" s="322" t="s">
        <v>128</v>
      </c>
      <c r="K447" s="322" t="s">
        <v>169</v>
      </c>
      <c r="L447" s="322" t="s">
        <v>170</v>
      </c>
      <c r="M447" s="322">
        <v>1.352706E-2</v>
      </c>
      <c r="N447" s="322" t="s">
        <v>159</v>
      </c>
      <c r="O447" s="322" t="s">
        <v>156</v>
      </c>
    </row>
    <row r="448" spans="1:15" x14ac:dyDescent="0.25">
      <c r="A448" s="322" t="s">
        <v>153</v>
      </c>
      <c r="B448" s="322">
        <v>34</v>
      </c>
      <c r="C448" s="322"/>
      <c r="D448" s="322">
        <v>34033</v>
      </c>
      <c r="E448" s="322" t="s">
        <v>137</v>
      </c>
      <c r="F448" s="322" t="s">
        <v>126</v>
      </c>
      <c r="G448" s="322"/>
      <c r="H448" s="322">
        <v>2280002101</v>
      </c>
      <c r="I448" s="322" t="s">
        <v>127</v>
      </c>
      <c r="J448" s="322" t="s">
        <v>128</v>
      </c>
      <c r="K448" s="322" t="s">
        <v>160</v>
      </c>
      <c r="L448" s="322" t="s">
        <v>161</v>
      </c>
      <c r="M448" s="322">
        <v>5.1870000000000003E-5</v>
      </c>
      <c r="N448" s="322" t="s">
        <v>159</v>
      </c>
      <c r="O448" s="322" t="s">
        <v>156</v>
      </c>
    </row>
    <row r="449" spans="1:15" x14ac:dyDescent="0.25">
      <c r="A449" s="322" t="s">
        <v>153</v>
      </c>
      <c r="B449" s="322">
        <v>34</v>
      </c>
      <c r="C449" s="322"/>
      <c r="D449" s="322">
        <v>34033</v>
      </c>
      <c r="E449" s="322" t="s">
        <v>137</v>
      </c>
      <c r="F449" s="322" t="s">
        <v>126</v>
      </c>
      <c r="G449" s="322"/>
      <c r="H449" s="322">
        <v>2280002101</v>
      </c>
      <c r="I449" s="322" t="s">
        <v>127</v>
      </c>
      <c r="J449" s="322" t="s">
        <v>128</v>
      </c>
      <c r="K449" s="322" t="s">
        <v>169</v>
      </c>
      <c r="L449" s="322" t="s">
        <v>170</v>
      </c>
      <c r="M449" s="322">
        <v>2.9056240000000001E-2</v>
      </c>
      <c r="N449" s="322" t="s">
        <v>159</v>
      </c>
      <c r="O449" s="322" t="s">
        <v>156</v>
      </c>
    </row>
    <row r="450" spans="1:15" x14ac:dyDescent="0.25">
      <c r="A450" s="322" t="s">
        <v>153</v>
      </c>
      <c r="B450" s="322">
        <v>34</v>
      </c>
      <c r="C450" s="322"/>
      <c r="D450" s="322">
        <v>34033</v>
      </c>
      <c r="E450" s="322" t="s">
        <v>137</v>
      </c>
      <c r="F450" s="322" t="s">
        <v>126</v>
      </c>
      <c r="G450" s="322"/>
      <c r="H450" s="322">
        <v>2280002102</v>
      </c>
      <c r="I450" s="322" t="s">
        <v>127</v>
      </c>
      <c r="J450" s="322" t="s">
        <v>128</v>
      </c>
      <c r="K450" s="322" t="s">
        <v>166</v>
      </c>
      <c r="L450" s="322" t="s">
        <v>167</v>
      </c>
      <c r="M450" s="322">
        <v>0.15244168</v>
      </c>
      <c r="N450" s="322" t="s">
        <v>159</v>
      </c>
      <c r="O450" s="322" t="s">
        <v>156</v>
      </c>
    </row>
    <row r="451" spans="1:15" x14ac:dyDescent="0.25">
      <c r="A451" s="322" t="s">
        <v>153</v>
      </c>
      <c r="B451" s="322">
        <v>34</v>
      </c>
      <c r="C451" s="322"/>
      <c r="D451" s="322">
        <v>34033</v>
      </c>
      <c r="E451" s="322" t="s">
        <v>137</v>
      </c>
      <c r="F451" s="322" t="s">
        <v>126</v>
      </c>
      <c r="G451" s="322"/>
      <c r="H451" s="322">
        <v>2280002102</v>
      </c>
      <c r="I451" s="322" t="s">
        <v>127</v>
      </c>
      <c r="J451" s="322" t="s">
        <v>128</v>
      </c>
      <c r="K451" s="322" t="s">
        <v>30</v>
      </c>
      <c r="L451" s="322" t="s">
        <v>168</v>
      </c>
      <c r="M451" s="322">
        <v>0.14785918000000001</v>
      </c>
      <c r="N451" s="322" t="s">
        <v>159</v>
      </c>
      <c r="O451" s="322" t="s">
        <v>156</v>
      </c>
    </row>
    <row r="452" spans="1:15" x14ac:dyDescent="0.25">
      <c r="A452" s="322" t="s">
        <v>153</v>
      </c>
      <c r="B452" s="322">
        <v>34</v>
      </c>
      <c r="C452" s="322"/>
      <c r="D452" s="322">
        <v>34001</v>
      </c>
      <c r="E452" s="322" t="s">
        <v>125</v>
      </c>
      <c r="F452" s="322" t="s">
        <v>126</v>
      </c>
      <c r="G452" s="322"/>
      <c r="H452" s="322">
        <v>2280002101</v>
      </c>
      <c r="I452" s="322" t="s">
        <v>127</v>
      </c>
      <c r="J452" s="322" t="s">
        <v>128</v>
      </c>
      <c r="K452" s="322">
        <v>7439921</v>
      </c>
      <c r="L452" s="322" t="s">
        <v>154</v>
      </c>
      <c r="M452" s="322">
        <v>2.9659622E-2</v>
      </c>
      <c r="N452" s="322" t="s">
        <v>155</v>
      </c>
      <c r="O452" s="322" t="s">
        <v>156</v>
      </c>
    </row>
    <row r="453" spans="1:15" x14ac:dyDescent="0.25">
      <c r="A453" s="322" t="s">
        <v>153</v>
      </c>
      <c r="B453" s="322">
        <v>34</v>
      </c>
      <c r="C453" s="322"/>
      <c r="D453" s="322">
        <v>34001</v>
      </c>
      <c r="E453" s="322" t="s">
        <v>125</v>
      </c>
      <c r="F453" s="322" t="s">
        <v>126</v>
      </c>
      <c r="G453" s="322"/>
      <c r="H453" s="322">
        <v>2280002101</v>
      </c>
      <c r="I453" s="322" t="s">
        <v>127</v>
      </c>
      <c r="J453" s="322" t="s">
        <v>128</v>
      </c>
      <c r="K453" s="322" t="s">
        <v>162</v>
      </c>
      <c r="L453" s="322" t="s">
        <v>163</v>
      </c>
      <c r="M453" s="322">
        <v>0.11530706</v>
      </c>
      <c r="N453" s="322" t="s">
        <v>159</v>
      </c>
      <c r="O453" s="322" t="s">
        <v>156</v>
      </c>
    </row>
    <row r="454" spans="1:15" x14ac:dyDescent="0.25">
      <c r="A454" s="322" t="s">
        <v>153</v>
      </c>
      <c r="B454" s="322">
        <v>34</v>
      </c>
      <c r="C454" s="322"/>
      <c r="D454" s="322">
        <v>34001</v>
      </c>
      <c r="E454" s="322" t="s">
        <v>125</v>
      </c>
      <c r="F454" s="322" t="s">
        <v>126</v>
      </c>
      <c r="G454" s="322"/>
      <c r="H454" s="322">
        <v>2280002102</v>
      </c>
      <c r="I454" s="322" t="s">
        <v>127</v>
      </c>
      <c r="J454" s="322" t="s">
        <v>128</v>
      </c>
      <c r="K454" s="322" t="s">
        <v>30</v>
      </c>
      <c r="L454" s="322" t="s">
        <v>168</v>
      </c>
      <c r="M454" s="322">
        <v>3.512035</v>
      </c>
      <c r="N454" s="322" t="s">
        <v>159</v>
      </c>
      <c r="O454" s="322" t="s">
        <v>156</v>
      </c>
    </row>
    <row r="455" spans="1:15" x14ac:dyDescent="0.25">
      <c r="A455" s="322" t="s">
        <v>153</v>
      </c>
      <c r="B455" s="322">
        <v>34</v>
      </c>
      <c r="C455" s="322"/>
      <c r="D455" s="322">
        <v>34001</v>
      </c>
      <c r="E455" s="322" t="s">
        <v>125</v>
      </c>
      <c r="F455" s="322" t="s">
        <v>126</v>
      </c>
      <c r="G455" s="322"/>
      <c r="H455" s="322">
        <v>2280002102</v>
      </c>
      <c r="I455" s="322" t="s">
        <v>127</v>
      </c>
      <c r="J455" s="322" t="s">
        <v>128</v>
      </c>
      <c r="K455" s="322">
        <v>7439921</v>
      </c>
      <c r="L455" s="322" t="s">
        <v>154</v>
      </c>
      <c r="M455" s="322">
        <v>0.87976480000000001</v>
      </c>
      <c r="N455" s="322" t="s">
        <v>155</v>
      </c>
      <c r="O455" s="322" t="s">
        <v>156</v>
      </c>
    </row>
    <row r="456" spans="1:15" x14ac:dyDescent="0.25">
      <c r="A456" s="322" t="s">
        <v>153</v>
      </c>
      <c r="B456" s="322">
        <v>34</v>
      </c>
      <c r="C456" s="322"/>
      <c r="D456" s="322">
        <v>34001</v>
      </c>
      <c r="E456" s="322" t="s">
        <v>125</v>
      </c>
      <c r="F456" s="322" t="s">
        <v>126</v>
      </c>
      <c r="G456" s="322"/>
      <c r="H456" s="322">
        <v>2280002104</v>
      </c>
      <c r="I456" s="322" t="s">
        <v>127</v>
      </c>
      <c r="J456" s="322" t="s">
        <v>128</v>
      </c>
      <c r="K456" s="322" t="s">
        <v>171</v>
      </c>
      <c r="L456" s="322" t="s">
        <v>172</v>
      </c>
      <c r="M456" s="322">
        <v>2.407865E-5</v>
      </c>
      <c r="N456" s="322" t="s">
        <v>159</v>
      </c>
      <c r="O456" s="322" t="s">
        <v>156</v>
      </c>
    </row>
    <row r="457" spans="1:15" x14ac:dyDescent="0.25">
      <c r="A457" s="322" t="s">
        <v>153</v>
      </c>
      <c r="B457" s="322">
        <v>34</v>
      </c>
      <c r="C457" s="322"/>
      <c r="D457" s="322">
        <v>34017</v>
      </c>
      <c r="E457" s="322" t="s">
        <v>36</v>
      </c>
      <c r="F457" s="322" t="s">
        <v>126</v>
      </c>
      <c r="G457" s="322"/>
      <c r="H457" s="322">
        <v>2280002101</v>
      </c>
      <c r="I457" s="322" t="s">
        <v>127</v>
      </c>
      <c r="J457" s="322" t="s">
        <v>128</v>
      </c>
      <c r="K457" s="322" t="s">
        <v>160</v>
      </c>
      <c r="L457" s="322" t="s">
        <v>161</v>
      </c>
      <c r="M457" s="322">
        <v>6.1999770000000003E-2</v>
      </c>
      <c r="N457" s="322" t="s">
        <v>159</v>
      </c>
      <c r="O457" s="322" t="s">
        <v>156</v>
      </c>
    </row>
    <row r="458" spans="1:15" x14ac:dyDescent="0.25">
      <c r="A458" s="322" t="s">
        <v>153</v>
      </c>
      <c r="B458" s="322">
        <v>34</v>
      </c>
      <c r="C458" s="322"/>
      <c r="D458" s="322">
        <v>34017</v>
      </c>
      <c r="E458" s="322" t="s">
        <v>36</v>
      </c>
      <c r="F458" s="322" t="s">
        <v>126</v>
      </c>
      <c r="G458" s="322"/>
      <c r="H458" s="322">
        <v>2280002102</v>
      </c>
      <c r="I458" s="322" t="s">
        <v>127</v>
      </c>
      <c r="J458" s="322" t="s">
        <v>128</v>
      </c>
      <c r="K458" s="322">
        <v>7439921</v>
      </c>
      <c r="L458" s="322" t="s">
        <v>154</v>
      </c>
      <c r="M458" s="322">
        <v>6.2728089000000002</v>
      </c>
      <c r="N458" s="322" t="s">
        <v>155</v>
      </c>
      <c r="O458" s="322" t="s">
        <v>156</v>
      </c>
    </row>
    <row r="459" spans="1:15" x14ac:dyDescent="0.25">
      <c r="A459" s="322" t="s">
        <v>153</v>
      </c>
      <c r="B459" s="322">
        <v>34</v>
      </c>
      <c r="C459" s="322"/>
      <c r="D459" s="322">
        <v>34017</v>
      </c>
      <c r="E459" s="322" t="s">
        <v>36</v>
      </c>
      <c r="F459" s="322" t="s">
        <v>126</v>
      </c>
      <c r="G459" s="322"/>
      <c r="H459" s="322">
        <v>2280002102</v>
      </c>
      <c r="I459" s="322" t="s">
        <v>127</v>
      </c>
      <c r="J459" s="322" t="s">
        <v>128</v>
      </c>
      <c r="K459" s="322" t="s">
        <v>171</v>
      </c>
      <c r="L459" s="322" t="s">
        <v>172</v>
      </c>
      <c r="M459" s="322">
        <v>0.48196069000000002</v>
      </c>
      <c r="N459" s="322" t="s">
        <v>159</v>
      </c>
      <c r="O459" s="322" t="s">
        <v>156</v>
      </c>
    </row>
    <row r="460" spans="1:15" x14ac:dyDescent="0.25">
      <c r="A460" s="322" t="s">
        <v>153</v>
      </c>
      <c r="B460" s="322">
        <v>34</v>
      </c>
      <c r="C460" s="322"/>
      <c r="D460" s="322">
        <v>34017</v>
      </c>
      <c r="E460" s="322" t="s">
        <v>36</v>
      </c>
      <c r="F460" s="322" t="s">
        <v>126</v>
      </c>
      <c r="G460" s="322"/>
      <c r="H460" s="322">
        <v>2280002103</v>
      </c>
      <c r="I460" s="322" t="s">
        <v>127</v>
      </c>
      <c r="J460" s="322" t="s">
        <v>128</v>
      </c>
      <c r="K460" s="322" t="s">
        <v>160</v>
      </c>
      <c r="L460" s="322" t="s">
        <v>161</v>
      </c>
      <c r="M460" s="322">
        <v>4.2791196500000002</v>
      </c>
      <c r="N460" s="322" t="s">
        <v>159</v>
      </c>
      <c r="O460" s="322" t="s">
        <v>156</v>
      </c>
    </row>
    <row r="461" spans="1:15" x14ac:dyDescent="0.25">
      <c r="A461" s="322" t="s">
        <v>153</v>
      </c>
      <c r="B461" s="322">
        <v>34</v>
      </c>
      <c r="C461" s="322"/>
      <c r="D461" s="322">
        <v>34017</v>
      </c>
      <c r="E461" s="322" t="s">
        <v>36</v>
      </c>
      <c r="F461" s="322" t="s">
        <v>126</v>
      </c>
      <c r="G461" s="322"/>
      <c r="H461" s="322">
        <v>2280002103</v>
      </c>
      <c r="I461" s="322" t="s">
        <v>127</v>
      </c>
      <c r="J461" s="322" t="s">
        <v>128</v>
      </c>
      <c r="K461" s="322" t="s">
        <v>169</v>
      </c>
      <c r="L461" s="322" t="s">
        <v>170</v>
      </c>
      <c r="M461" s="322">
        <v>47.02950337</v>
      </c>
      <c r="N461" s="322" t="s">
        <v>159</v>
      </c>
      <c r="O461" s="322" t="s">
        <v>156</v>
      </c>
    </row>
    <row r="462" spans="1:15" x14ac:dyDescent="0.25">
      <c r="A462" s="322" t="s">
        <v>153</v>
      </c>
      <c r="B462" s="322">
        <v>34</v>
      </c>
      <c r="C462" s="322"/>
      <c r="D462" s="322">
        <v>34013</v>
      </c>
      <c r="E462" s="322" t="s">
        <v>35</v>
      </c>
      <c r="F462" s="322" t="s">
        <v>126</v>
      </c>
      <c r="G462" s="322"/>
      <c r="H462" s="322">
        <v>2280002101</v>
      </c>
      <c r="I462" s="322" t="s">
        <v>127</v>
      </c>
      <c r="J462" s="322" t="s">
        <v>128</v>
      </c>
      <c r="K462" s="322" t="s">
        <v>157</v>
      </c>
      <c r="L462" s="322" t="s">
        <v>158</v>
      </c>
      <c r="M462" s="322">
        <v>23.521409999999999</v>
      </c>
      <c r="N462" s="322" t="s">
        <v>159</v>
      </c>
      <c r="O462" s="322" t="s">
        <v>156</v>
      </c>
    </row>
    <row r="463" spans="1:15" x14ac:dyDescent="0.25">
      <c r="A463" s="322" t="s">
        <v>153</v>
      </c>
      <c r="B463" s="322">
        <v>34</v>
      </c>
      <c r="C463" s="322"/>
      <c r="D463" s="322">
        <v>34013</v>
      </c>
      <c r="E463" s="322" t="s">
        <v>35</v>
      </c>
      <c r="F463" s="322" t="s">
        <v>126</v>
      </c>
      <c r="G463" s="322"/>
      <c r="H463" s="322">
        <v>2280002103</v>
      </c>
      <c r="I463" s="322" t="s">
        <v>127</v>
      </c>
      <c r="J463" s="322" t="s">
        <v>128</v>
      </c>
      <c r="K463" s="322" t="s">
        <v>157</v>
      </c>
      <c r="L463" s="322" t="s">
        <v>158</v>
      </c>
      <c r="M463" s="322">
        <v>272.23070000000001</v>
      </c>
      <c r="N463" s="322" t="s">
        <v>159</v>
      </c>
      <c r="O463" s="322" t="s">
        <v>156</v>
      </c>
    </row>
    <row r="464" spans="1:15" x14ac:dyDescent="0.25">
      <c r="A464" s="322" t="s">
        <v>153</v>
      </c>
      <c r="B464" s="322">
        <v>34</v>
      </c>
      <c r="C464" s="322"/>
      <c r="D464" s="322">
        <v>34013</v>
      </c>
      <c r="E464" s="322" t="s">
        <v>35</v>
      </c>
      <c r="F464" s="322" t="s">
        <v>126</v>
      </c>
      <c r="G464" s="322"/>
      <c r="H464" s="322">
        <v>2280002103</v>
      </c>
      <c r="I464" s="322" t="s">
        <v>127</v>
      </c>
      <c r="J464" s="322" t="s">
        <v>128</v>
      </c>
      <c r="K464" s="322" t="s">
        <v>30</v>
      </c>
      <c r="L464" s="322" t="s">
        <v>168</v>
      </c>
      <c r="M464" s="322">
        <v>4.5905339999999999</v>
      </c>
      <c r="N464" s="322" t="s">
        <v>159</v>
      </c>
      <c r="O464" s="322" t="s">
        <v>156</v>
      </c>
    </row>
    <row r="465" spans="1:15" x14ac:dyDescent="0.25">
      <c r="A465" s="322" t="s">
        <v>153</v>
      </c>
      <c r="B465" s="322">
        <v>34</v>
      </c>
      <c r="C465" s="322"/>
      <c r="D465" s="322">
        <v>34013</v>
      </c>
      <c r="E465" s="322" t="s">
        <v>35</v>
      </c>
      <c r="F465" s="322" t="s">
        <v>126</v>
      </c>
      <c r="G465" s="322"/>
      <c r="H465" s="322">
        <v>2280002104</v>
      </c>
      <c r="I465" s="322" t="s">
        <v>127</v>
      </c>
      <c r="J465" s="322" t="s">
        <v>128</v>
      </c>
      <c r="K465" s="322" t="s">
        <v>164</v>
      </c>
      <c r="L465" s="322" t="s">
        <v>165</v>
      </c>
      <c r="M465" s="322">
        <v>47268.7</v>
      </c>
      <c r="N465" s="322" t="s">
        <v>159</v>
      </c>
      <c r="O465" s="322" t="s">
        <v>156</v>
      </c>
    </row>
    <row r="466" spans="1:15" x14ac:dyDescent="0.25">
      <c r="A466" s="322" t="s">
        <v>153</v>
      </c>
      <c r="B466" s="322">
        <v>34</v>
      </c>
      <c r="C466" s="322"/>
      <c r="D466" s="322">
        <v>34013</v>
      </c>
      <c r="E466" s="322" t="s">
        <v>35</v>
      </c>
      <c r="F466" s="322" t="s">
        <v>126</v>
      </c>
      <c r="G466" s="322"/>
      <c r="H466" s="322">
        <v>2280002104</v>
      </c>
      <c r="I466" s="322" t="s">
        <v>127</v>
      </c>
      <c r="J466" s="322" t="s">
        <v>128</v>
      </c>
      <c r="K466" s="322" t="s">
        <v>171</v>
      </c>
      <c r="L466" s="322" t="s">
        <v>172</v>
      </c>
      <c r="M466" s="322">
        <v>0.20819509999999999</v>
      </c>
      <c r="N466" s="322" t="s">
        <v>159</v>
      </c>
      <c r="O466" s="322" t="s">
        <v>156</v>
      </c>
    </row>
    <row r="467" spans="1:15" x14ac:dyDescent="0.25">
      <c r="A467" s="322" t="s">
        <v>153</v>
      </c>
      <c r="B467" s="322">
        <v>34</v>
      </c>
      <c r="C467" s="322"/>
      <c r="D467" s="322">
        <v>34015</v>
      </c>
      <c r="E467" s="322" t="s">
        <v>133</v>
      </c>
      <c r="F467" s="322" t="s">
        <v>126</v>
      </c>
      <c r="G467" s="322"/>
      <c r="H467" s="322">
        <v>2280002101</v>
      </c>
      <c r="I467" s="322" t="s">
        <v>127</v>
      </c>
      <c r="J467" s="322" t="s">
        <v>128</v>
      </c>
      <c r="K467" s="322" t="s">
        <v>160</v>
      </c>
      <c r="L467" s="322" t="s">
        <v>161</v>
      </c>
      <c r="M467" s="322">
        <v>1.75384E-3</v>
      </c>
      <c r="N467" s="322" t="s">
        <v>159</v>
      </c>
      <c r="O467" s="322" t="s">
        <v>156</v>
      </c>
    </row>
    <row r="468" spans="1:15" x14ac:dyDescent="0.25">
      <c r="A468" s="322" t="s">
        <v>153</v>
      </c>
      <c r="B468" s="322">
        <v>34</v>
      </c>
      <c r="C468" s="322"/>
      <c r="D468" s="322">
        <v>34015</v>
      </c>
      <c r="E468" s="322" t="s">
        <v>133</v>
      </c>
      <c r="F468" s="322" t="s">
        <v>126</v>
      </c>
      <c r="G468" s="322"/>
      <c r="H468" s="322">
        <v>2280002102</v>
      </c>
      <c r="I468" s="322" t="s">
        <v>127</v>
      </c>
      <c r="J468" s="322" t="s">
        <v>128</v>
      </c>
      <c r="K468" s="322" t="s">
        <v>171</v>
      </c>
      <c r="L468" s="322" t="s">
        <v>172</v>
      </c>
      <c r="M468" s="322">
        <v>2.753209E-3</v>
      </c>
      <c r="N468" s="322" t="s">
        <v>159</v>
      </c>
      <c r="O468" s="322" t="s">
        <v>156</v>
      </c>
    </row>
    <row r="469" spans="1:15" x14ac:dyDescent="0.25">
      <c r="A469" s="322" t="s">
        <v>153</v>
      </c>
      <c r="B469" s="322">
        <v>34</v>
      </c>
      <c r="C469" s="322"/>
      <c r="D469" s="322">
        <v>34015</v>
      </c>
      <c r="E469" s="322" t="s">
        <v>133</v>
      </c>
      <c r="F469" s="322" t="s">
        <v>126</v>
      </c>
      <c r="G469" s="322"/>
      <c r="H469" s="322">
        <v>2280002102</v>
      </c>
      <c r="I469" s="322" t="s">
        <v>127</v>
      </c>
      <c r="J469" s="322" t="s">
        <v>128</v>
      </c>
      <c r="K469" s="322" t="s">
        <v>30</v>
      </c>
      <c r="L469" s="322" t="s">
        <v>168</v>
      </c>
      <c r="M469" s="322">
        <v>0.14304800000000001</v>
      </c>
      <c r="N469" s="322" t="s">
        <v>159</v>
      </c>
      <c r="O469" s="322" t="s">
        <v>156</v>
      </c>
    </row>
    <row r="470" spans="1:15" x14ac:dyDescent="0.25">
      <c r="A470" s="322" t="s">
        <v>153</v>
      </c>
      <c r="B470" s="322">
        <v>34</v>
      </c>
      <c r="C470" s="322"/>
      <c r="D470" s="322">
        <v>34023</v>
      </c>
      <c r="E470" s="322" t="s">
        <v>135</v>
      </c>
      <c r="F470" s="322" t="s">
        <v>126</v>
      </c>
      <c r="G470" s="322"/>
      <c r="H470" s="322">
        <v>2280002101</v>
      </c>
      <c r="I470" s="322" t="s">
        <v>127</v>
      </c>
      <c r="J470" s="322" t="s">
        <v>128</v>
      </c>
      <c r="K470" s="322" t="s">
        <v>30</v>
      </c>
      <c r="L470" s="322" t="s">
        <v>168</v>
      </c>
      <c r="M470" s="322">
        <v>4.1819200000000004E-3</v>
      </c>
      <c r="N470" s="322" t="s">
        <v>159</v>
      </c>
      <c r="O470" s="322" t="s">
        <v>156</v>
      </c>
    </row>
    <row r="471" spans="1:15" x14ac:dyDescent="0.25">
      <c r="A471" s="322" t="s">
        <v>153</v>
      </c>
      <c r="B471" s="322">
        <v>34</v>
      </c>
      <c r="C471" s="322"/>
      <c r="D471" s="322">
        <v>34023</v>
      </c>
      <c r="E471" s="322" t="s">
        <v>135</v>
      </c>
      <c r="F471" s="322" t="s">
        <v>126</v>
      </c>
      <c r="G471" s="322"/>
      <c r="H471" s="322">
        <v>2280002101</v>
      </c>
      <c r="I471" s="322" t="s">
        <v>127</v>
      </c>
      <c r="J471" s="322" t="s">
        <v>128</v>
      </c>
      <c r="K471" s="322" t="s">
        <v>169</v>
      </c>
      <c r="L471" s="322" t="s">
        <v>170</v>
      </c>
      <c r="M471" s="322">
        <v>1.4237690000000001E-2</v>
      </c>
      <c r="N471" s="322" t="s">
        <v>159</v>
      </c>
      <c r="O471" s="322" t="s">
        <v>156</v>
      </c>
    </row>
    <row r="472" spans="1:15" x14ac:dyDescent="0.25">
      <c r="A472" s="322" t="s">
        <v>153</v>
      </c>
      <c r="B472" s="322">
        <v>34</v>
      </c>
      <c r="C472" s="322"/>
      <c r="D472" s="322">
        <v>34023</v>
      </c>
      <c r="E472" s="322" t="s">
        <v>135</v>
      </c>
      <c r="F472" s="322" t="s">
        <v>126</v>
      </c>
      <c r="G472" s="322"/>
      <c r="H472" s="322">
        <v>2280002102</v>
      </c>
      <c r="I472" s="322" t="s">
        <v>127</v>
      </c>
      <c r="J472" s="322" t="s">
        <v>128</v>
      </c>
      <c r="K472" s="322" t="s">
        <v>171</v>
      </c>
      <c r="L472" s="322" t="s">
        <v>172</v>
      </c>
      <c r="M472" s="322">
        <v>5.1227039999999996E-3</v>
      </c>
      <c r="N472" s="322" t="s">
        <v>159</v>
      </c>
      <c r="O472" s="322" t="s">
        <v>156</v>
      </c>
    </row>
    <row r="473" spans="1:15" x14ac:dyDescent="0.25">
      <c r="A473" s="322" t="s">
        <v>153</v>
      </c>
      <c r="B473" s="322">
        <v>34</v>
      </c>
      <c r="C473" s="322"/>
      <c r="D473" s="322">
        <v>34015</v>
      </c>
      <c r="E473" s="322" t="s">
        <v>133</v>
      </c>
      <c r="F473" s="322" t="s">
        <v>126</v>
      </c>
      <c r="G473" s="322"/>
      <c r="H473" s="322">
        <v>2280002103</v>
      </c>
      <c r="I473" s="322" t="s">
        <v>127</v>
      </c>
      <c r="J473" s="322" t="s">
        <v>128</v>
      </c>
      <c r="K473" s="322" t="s">
        <v>164</v>
      </c>
      <c r="L473" s="322" t="s">
        <v>165</v>
      </c>
      <c r="M473" s="322">
        <v>314.98020000000002</v>
      </c>
      <c r="N473" s="322" t="s">
        <v>159</v>
      </c>
      <c r="O473" s="322" t="s">
        <v>156</v>
      </c>
    </row>
    <row r="474" spans="1:15" x14ac:dyDescent="0.25">
      <c r="A474" s="322" t="s">
        <v>153</v>
      </c>
      <c r="B474" s="322">
        <v>34</v>
      </c>
      <c r="C474" s="322"/>
      <c r="D474" s="322">
        <v>34015</v>
      </c>
      <c r="E474" s="322" t="s">
        <v>133</v>
      </c>
      <c r="F474" s="322" t="s">
        <v>126</v>
      </c>
      <c r="G474" s="322"/>
      <c r="H474" s="322">
        <v>2280002103</v>
      </c>
      <c r="I474" s="322" t="s">
        <v>127</v>
      </c>
      <c r="J474" s="322" t="s">
        <v>128</v>
      </c>
      <c r="K474" s="322" t="s">
        <v>166</v>
      </c>
      <c r="L474" s="322" t="s">
        <v>167</v>
      </c>
      <c r="M474" s="322">
        <v>0.212536</v>
      </c>
      <c r="N474" s="322" t="s">
        <v>159</v>
      </c>
      <c r="O474" s="322" t="s">
        <v>156</v>
      </c>
    </row>
    <row r="475" spans="1:15" x14ac:dyDescent="0.25">
      <c r="A475" s="322" t="s">
        <v>153</v>
      </c>
      <c r="B475" s="322">
        <v>34</v>
      </c>
      <c r="C475" s="322"/>
      <c r="D475" s="322">
        <v>34015</v>
      </c>
      <c r="E475" s="322" t="s">
        <v>133</v>
      </c>
      <c r="F475" s="322" t="s">
        <v>126</v>
      </c>
      <c r="G475" s="322"/>
      <c r="H475" s="322">
        <v>2280002104</v>
      </c>
      <c r="I475" s="322" t="s">
        <v>127</v>
      </c>
      <c r="J475" s="322" t="s">
        <v>128</v>
      </c>
      <c r="K475" s="322" t="s">
        <v>162</v>
      </c>
      <c r="L475" s="322" t="s">
        <v>163</v>
      </c>
      <c r="M475" s="322">
        <v>6.8446319999999998</v>
      </c>
      <c r="N475" s="322" t="s">
        <v>159</v>
      </c>
      <c r="O475" s="322" t="s">
        <v>156</v>
      </c>
    </row>
    <row r="476" spans="1:15" x14ac:dyDescent="0.25">
      <c r="A476" s="322" t="s">
        <v>153</v>
      </c>
      <c r="B476" s="322">
        <v>34</v>
      </c>
      <c r="C476" s="322"/>
      <c r="D476" s="322">
        <v>34015</v>
      </c>
      <c r="E476" s="322" t="s">
        <v>133</v>
      </c>
      <c r="F476" s="322" t="s">
        <v>126</v>
      </c>
      <c r="G476" s="322"/>
      <c r="H476" s="322">
        <v>2280002104</v>
      </c>
      <c r="I476" s="322" t="s">
        <v>127</v>
      </c>
      <c r="J476" s="322" t="s">
        <v>128</v>
      </c>
      <c r="K476" s="322" t="s">
        <v>30</v>
      </c>
      <c r="L476" s="322" t="s">
        <v>168</v>
      </c>
      <c r="M476" s="322">
        <v>1.7664299999999999</v>
      </c>
      <c r="N476" s="322" t="s">
        <v>159</v>
      </c>
      <c r="O476" s="322" t="s">
        <v>156</v>
      </c>
    </row>
    <row r="477" spans="1:15" x14ac:dyDescent="0.25">
      <c r="A477" s="322" t="s">
        <v>153</v>
      </c>
      <c r="B477" s="322">
        <v>34</v>
      </c>
      <c r="C477" s="322"/>
      <c r="D477" s="322">
        <v>34007</v>
      </c>
      <c r="E477" s="322" t="s">
        <v>130</v>
      </c>
      <c r="F477" s="322" t="s">
        <v>126</v>
      </c>
      <c r="G477" s="322"/>
      <c r="H477" s="322">
        <v>2280002101</v>
      </c>
      <c r="I477" s="322" t="s">
        <v>127</v>
      </c>
      <c r="J477" s="322" t="s">
        <v>128</v>
      </c>
      <c r="K477" s="322" t="s">
        <v>166</v>
      </c>
      <c r="L477" s="322" t="s">
        <v>167</v>
      </c>
      <c r="M477" s="322">
        <v>1.073203E-2</v>
      </c>
      <c r="N477" s="322" t="s">
        <v>159</v>
      </c>
      <c r="O477" s="322" t="s">
        <v>156</v>
      </c>
    </row>
    <row r="478" spans="1:15" x14ac:dyDescent="0.25">
      <c r="A478" s="322" t="s">
        <v>153</v>
      </c>
      <c r="B478" s="322">
        <v>34</v>
      </c>
      <c r="C478" s="322"/>
      <c r="D478" s="322">
        <v>34007</v>
      </c>
      <c r="E478" s="322" t="s">
        <v>130</v>
      </c>
      <c r="F478" s="322" t="s">
        <v>126</v>
      </c>
      <c r="G478" s="322"/>
      <c r="H478" s="322">
        <v>2280002102</v>
      </c>
      <c r="I478" s="322" t="s">
        <v>127</v>
      </c>
      <c r="J478" s="322" t="s">
        <v>128</v>
      </c>
      <c r="K478" s="322" t="s">
        <v>171</v>
      </c>
      <c r="L478" s="322" t="s">
        <v>172</v>
      </c>
      <c r="M478" s="322">
        <v>9.1370600999999998E-4</v>
      </c>
      <c r="N478" s="322" t="s">
        <v>159</v>
      </c>
      <c r="O478" s="322" t="s">
        <v>156</v>
      </c>
    </row>
    <row r="479" spans="1:15" x14ac:dyDescent="0.25">
      <c r="A479" s="322" t="s">
        <v>153</v>
      </c>
      <c r="B479" s="322">
        <v>34</v>
      </c>
      <c r="C479" s="322"/>
      <c r="D479" s="322">
        <v>34007</v>
      </c>
      <c r="E479" s="322" t="s">
        <v>130</v>
      </c>
      <c r="F479" s="322" t="s">
        <v>126</v>
      </c>
      <c r="G479" s="322"/>
      <c r="H479" s="322">
        <v>2280002102</v>
      </c>
      <c r="I479" s="322" t="s">
        <v>127</v>
      </c>
      <c r="J479" s="322" t="s">
        <v>128</v>
      </c>
      <c r="K479" s="322" t="s">
        <v>157</v>
      </c>
      <c r="L479" s="322" t="s">
        <v>158</v>
      </c>
      <c r="M479" s="322">
        <v>1.91405563</v>
      </c>
      <c r="N479" s="322" t="s">
        <v>159</v>
      </c>
      <c r="O479" s="322" t="s">
        <v>156</v>
      </c>
    </row>
    <row r="480" spans="1:15" x14ac:dyDescent="0.25">
      <c r="A480" s="322" t="s">
        <v>153</v>
      </c>
      <c r="B480" s="322">
        <v>34</v>
      </c>
      <c r="C480" s="322"/>
      <c r="D480" s="322">
        <v>34007</v>
      </c>
      <c r="E480" s="322" t="s">
        <v>130</v>
      </c>
      <c r="F480" s="322" t="s">
        <v>126</v>
      </c>
      <c r="G480" s="322"/>
      <c r="H480" s="322">
        <v>2280002102</v>
      </c>
      <c r="I480" s="322" t="s">
        <v>127</v>
      </c>
      <c r="J480" s="322" t="s">
        <v>128</v>
      </c>
      <c r="K480" s="322">
        <v>7439921</v>
      </c>
      <c r="L480" s="322" t="s">
        <v>154</v>
      </c>
      <c r="M480" s="322">
        <v>1.1892051400000001E-2</v>
      </c>
      <c r="N480" s="322" t="s">
        <v>155</v>
      </c>
      <c r="O480" s="322" t="s">
        <v>156</v>
      </c>
    </row>
    <row r="481" spans="1:15" x14ac:dyDescent="0.25">
      <c r="A481" s="322" t="s">
        <v>153</v>
      </c>
      <c r="B481" s="322">
        <v>34</v>
      </c>
      <c r="C481" s="322"/>
      <c r="D481" s="322">
        <v>34007</v>
      </c>
      <c r="E481" s="322" t="s">
        <v>130</v>
      </c>
      <c r="F481" s="322" t="s">
        <v>126</v>
      </c>
      <c r="G481" s="322"/>
      <c r="H481" s="322">
        <v>2280002104</v>
      </c>
      <c r="I481" s="322" t="s">
        <v>127</v>
      </c>
      <c r="J481" s="322" t="s">
        <v>128</v>
      </c>
      <c r="K481" s="322" t="s">
        <v>160</v>
      </c>
      <c r="L481" s="322" t="s">
        <v>161</v>
      </c>
      <c r="M481" s="322">
        <v>2.1239127600000001</v>
      </c>
      <c r="N481" s="322" t="s">
        <v>159</v>
      </c>
      <c r="O481" s="322" t="s">
        <v>156</v>
      </c>
    </row>
    <row r="482" spans="1:15" x14ac:dyDescent="0.25">
      <c r="A482" s="322" t="s">
        <v>153</v>
      </c>
      <c r="B482" s="322">
        <v>34</v>
      </c>
      <c r="C482" s="322"/>
      <c r="D482" s="322">
        <v>34025</v>
      </c>
      <c r="E482" s="322" t="s">
        <v>39</v>
      </c>
      <c r="F482" s="322" t="s">
        <v>126</v>
      </c>
      <c r="G482" s="322"/>
      <c r="H482" s="322">
        <v>2280002101</v>
      </c>
      <c r="I482" s="322" t="s">
        <v>127</v>
      </c>
      <c r="J482" s="322" t="s">
        <v>128</v>
      </c>
      <c r="K482" s="322" t="s">
        <v>160</v>
      </c>
      <c r="L482" s="322" t="s">
        <v>161</v>
      </c>
      <c r="M482" s="322">
        <v>6.7241000000000002E-4</v>
      </c>
      <c r="N482" s="322" t="s">
        <v>159</v>
      </c>
      <c r="O482" s="322" t="s">
        <v>156</v>
      </c>
    </row>
    <row r="483" spans="1:15" x14ac:dyDescent="0.25">
      <c r="A483" s="322" t="s">
        <v>153</v>
      </c>
      <c r="B483" s="322">
        <v>34</v>
      </c>
      <c r="C483" s="322"/>
      <c r="D483" s="322">
        <v>34025</v>
      </c>
      <c r="E483" s="322" t="s">
        <v>39</v>
      </c>
      <c r="F483" s="322" t="s">
        <v>126</v>
      </c>
      <c r="G483" s="322"/>
      <c r="H483" s="322">
        <v>2280002102</v>
      </c>
      <c r="I483" s="322" t="s">
        <v>127</v>
      </c>
      <c r="J483" s="322" t="s">
        <v>128</v>
      </c>
      <c r="K483" s="322" t="s">
        <v>162</v>
      </c>
      <c r="L483" s="322" t="s">
        <v>163</v>
      </c>
      <c r="M483" s="322">
        <v>20.174800000000001</v>
      </c>
      <c r="N483" s="322" t="s">
        <v>159</v>
      </c>
      <c r="O483" s="322" t="s">
        <v>156</v>
      </c>
    </row>
    <row r="484" spans="1:15" x14ac:dyDescent="0.25">
      <c r="A484" s="322" t="s">
        <v>153</v>
      </c>
      <c r="B484" s="322">
        <v>34</v>
      </c>
      <c r="C484" s="322"/>
      <c r="D484" s="322">
        <v>34025</v>
      </c>
      <c r="E484" s="322" t="s">
        <v>39</v>
      </c>
      <c r="F484" s="322" t="s">
        <v>126</v>
      </c>
      <c r="G484" s="322"/>
      <c r="H484" s="322">
        <v>2280002102</v>
      </c>
      <c r="I484" s="322" t="s">
        <v>127</v>
      </c>
      <c r="J484" s="322" t="s">
        <v>128</v>
      </c>
      <c r="K484" s="322" t="s">
        <v>160</v>
      </c>
      <c r="L484" s="322" t="s">
        <v>161</v>
      </c>
      <c r="M484" s="322">
        <v>0.45212760000000002</v>
      </c>
      <c r="N484" s="322" t="s">
        <v>159</v>
      </c>
      <c r="O484" s="322" t="s">
        <v>156</v>
      </c>
    </row>
    <row r="485" spans="1:15" x14ac:dyDescent="0.25">
      <c r="A485" s="322" t="s">
        <v>153</v>
      </c>
      <c r="B485" s="322">
        <v>34</v>
      </c>
      <c r="C485" s="322"/>
      <c r="D485" s="322">
        <v>34001</v>
      </c>
      <c r="E485" s="322" t="s">
        <v>125</v>
      </c>
      <c r="F485" s="322" t="s">
        <v>126</v>
      </c>
      <c r="G485" s="322"/>
      <c r="H485" s="322">
        <v>2280002202</v>
      </c>
      <c r="I485" s="322" t="s">
        <v>127</v>
      </c>
      <c r="J485" s="322" t="s">
        <v>128</v>
      </c>
      <c r="K485" s="322" t="s">
        <v>164</v>
      </c>
      <c r="L485" s="322" t="s">
        <v>165</v>
      </c>
      <c r="M485" s="322">
        <v>9295.848</v>
      </c>
      <c r="N485" s="322" t="s">
        <v>159</v>
      </c>
      <c r="O485" s="322" t="s">
        <v>156</v>
      </c>
    </row>
    <row r="486" spans="1:15" x14ac:dyDescent="0.25">
      <c r="A486" s="322" t="s">
        <v>153</v>
      </c>
      <c r="B486" s="322">
        <v>34</v>
      </c>
      <c r="C486" s="322"/>
      <c r="D486" s="322">
        <v>34001</v>
      </c>
      <c r="E486" s="322" t="s">
        <v>125</v>
      </c>
      <c r="F486" s="322" t="s">
        <v>126</v>
      </c>
      <c r="G486" s="322"/>
      <c r="H486" s="322">
        <v>2280002202</v>
      </c>
      <c r="I486" s="322" t="s">
        <v>127</v>
      </c>
      <c r="J486" s="322" t="s">
        <v>128</v>
      </c>
      <c r="K486" s="322" t="s">
        <v>171</v>
      </c>
      <c r="L486" s="322" t="s">
        <v>172</v>
      </c>
      <c r="M486" s="322">
        <v>6.1155040000000001E-2</v>
      </c>
      <c r="N486" s="322" t="s">
        <v>159</v>
      </c>
      <c r="O486" s="322" t="s">
        <v>156</v>
      </c>
    </row>
    <row r="487" spans="1:15" x14ac:dyDescent="0.25">
      <c r="A487" s="322" t="s">
        <v>153</v>
      </c>
      <c r="B487" s="322">
        <v>34</v>
      </c>
      <c r="C487" s="322"/>
      <c r="D487" s="322">
        <v>34001</v>
      </c>
      <c r="E487" s="322" t="s">
        <v>125</v>
      </c>
      <c r="F487" s="322" t="s">
        <v>126</v>
      </c>
      <c r="G487" s="322"/>
      <c r="H487" s="322">
        <v>2280002202</v>
      </c>
      <c r="I487" s="322" t="s">
        <v>127</v>
      </c>
      <c r="J487" s="322" t="s">
        <v>128</v>
      </c>
      <c r="K487" s="322" t="s">
        <v>30</v>
      </c>
      <c r="L487" s="322" t="s">
        <v>168</v>
      </c>
      <c r="M487" s="322">
        <v>3.177422</v>
      </c>
      <c r="N487" s="322" t="s">
        <v>159</v>
      </c>
      <c r="O487" s="322" t="s">
        <v>156</v>
      </c>
    </row>
    <row r="488" spans="1:15" x14ac:dyDescent="0.25">
      <c r="A488" s="322" t="s">
        <v>153</v>
      </c>
      <c r="B488" s="322">
        <v>34</v>
      </c>
      <c r="C488" s="322"/>
      <c r="D488" s="322">
        <v>34001</v>
      </c>
      <c r="E488" s="322" t="s">
        <v>125</v>
      </c>
      <c r="F488" s="322" t="s">
        <v>126</v>
      </c>
      <c r="G488" s="322"/>
      <c r="H488" s="322">
        <v>2280002203</v>
      </c>
      <c r="I488" s="322" t="s">
        <v>127</v>
      </c>
      <c r="J488" s="322" t="s">
        <v>128</v>
      </c>
      <c r="K488" s="322" t="s">
        <v>171</v>
      </c>
      <c r="L488" s="322" t="s">
        <v>172</v>
      </c>
      <c r="M488" s="322">
        <v>6.4000039999999997E-4</v>
      </c>
      <c r="N488" s="322" t="s">
        <v>159</v>
      </c>
      <c r="O488" s="322" t="s">
        <v>156</v>
      </c>
    </row>
    <row r="489" spans="1:15" x14ac:dyDescent="0.25">
      <c r="A489" s="322" t="s">
        <v>153</v>
      </c>
      <c r="B489" s="322">
        <v>34</v>
      </c>
      <c r="C489" s="322"/>
      <c r="D489" s="322">
        <v>34001</v>
      </c>
      <c r="E489" s="322" t="s">
        <v>125</v>
      </c>
      <c r="F489" s="322" t="s">
        <v>126</v>
      </c>
      <c r="G489" s="322"/>
      <c r="H489" s="322">
        <v>2280002203</v>
      </c>
      <c r="I489" s="322" t="s">
        <v>127</v>
      </c>
      <c r="J489" s="322" t="s">
        <v>128</v>
      </c>
      <c r="K489" s="322" t="s">
        <v>30</v>
      </c>
      <c r="L489" s="322" t="s">
        <v>168</v>
      </c>
      <c r="M489" s="322">
        <v>3.325239E-2</v>
      </c>
      <c r="N489" s="322" t="s">
        <v>159</v>
      </c>
      <c r="O489" s="322" t="s">
        <v>156</v>
      </c>
    </row>
    <row r="490" spans="1:15" x14ac:dyDescent="0.25">
      <c r="A490" s="322" t="s">
        <v>153</v>
      </c>
      <c r="B490" s="322">
        <v>34</v>
      </c>
      <c r="C490" s="322"/>
      <c r="D490" s="322">
        <v>34001</v>
      </c>
      <c r="E490" s="322" t="s">
        <v>125</v>
      </c>
      <c r="F490" s="322" t="s">
        <v>126</v>
      </c>
      <c r="G490" s="322"/>
      <c r="H490" s="322">
        <v>2280002204</v>
      </c>
      <c r="I490" s="322" t="s">
        <v>127</v>
      </c>
      <c r="J490" s="322" t="s">
        <v>128</v>
      </c>
      <c r="K490" s="322" t="s">
        <v>160</v>
      </c>
      <c r="L490" s="322" t="s">
        <v>161</v>
      </c>
      <c r="M490" s="322">
        <v>3.4776790000000002E-2</v>
      </c>
      <c r="N490" s="322" t="s">
        <v>159</v>
      </c>
      <c r="O490" s="322" t="s">
        <v>156</v>
      </c>
    </row>
    <row r="491" spans="1:15" x14ac:dyDescent="0.25">
      <c r="A491" s="322" t="s">
        <v>153</v>
      </c>
      <c r="B491" s="322">
        <v>34</v>
      </c>
      <c r="C491" s="322"/>
      <c r="D491" s="322">
        <v>34003</v>
      </c>
      <c r="E491" s="322" t="s">
        <v>34</v>
      </c>
      <c r="F491" s="322" t="s">
        <v>126</v>
      </c>
      <c r="G491" s="322"/>
      <c r="H491" s="322">
        <v>2280002202</v>
      </c>
      <c r="I491" s="322" t="s">
        <v>127</v>
      </c>
      <c r="J491" s="322" t="s">
        <v>128</v>
      </c>
      <c r="K491" s="322" t="s">
        <v>171</v>
      </c>
      <c r="L491" s="322" t="s">
        <v>172</v>
      </c>
      <c r="M491" s="322">
        <v>2.840985E-2</v>
      </c>
      <c r="N491" s="322" t="s">
        <v>159</v>
      </c>
      <c r="O491" s="322" t="s">
        <v>156</v>
      </c>
    </row>
    <row r="492" spans="1:15" x14ac:dyDescent="0.25">
      <c r="A492" s="322" t="s">
        <v>153</v>
      </c>
      <c r="B492" s="322">
        <v>34</v>
      </c>
      <c r="C492" s="322"/>
      <c r="D492" s="322">
        <v>34003</v>
      </c>
      <c r="E492" s="322" t="s">
        <v>34</v>
      </c>
      <c r="F492" s="322" t="s">
        <v>126</v>
      </c>
      <c r="G492" s="322"/>
      <c r="H492" s="322">
        <v>2280002202</v>
      </c>
      <c r="I492" s="322" t="s">
        <v>127</v>
      </c>
      <c r="J492" s="322" t="s">
        <v>128</v>
      </c>
      <c r="K492" s="322" t="s">
        <v>157</v>
      </c>
      <c r="L492" s="322" t="s">
        <v>158</v>
      </c>
      <c r="M492" s="322">
        <v>59.475990000000003</v>
      </c>
      <c r="N492" s="322" t="s">
        <v>159</v>
      </c>
      <c r="O492" s="322" t="s">
        <v>156</v>
      </c>
    </row>
    <row r="493" spans="1:15" x14ac:dyDescent="0.25">
      <c r="A493" s="322" t="s">
        <v>153</v>
      </c>
      <c r="B493" s="322">
        <v>34</v>
      </c>
      <c r="C493" s="322"/>
      <c r="D493" s="322">
        <v>34003</v>
      </c>
      <c r="E493" s="322" t="s">
        <v>34</v>
      </c>
      <c r="F493" s="322" t="s">
        <v>126</v>
      </c>
      <c r="G493" s="322"/>
      <c r="H493" s="322">
        <v>2280002203</v>
      </c>
      <c r="I493" s="322" t="s">
        <v>127</v>
      </c>
      <c r="J493" s="322" t="s">
        <v>128</v>
      </c>
      <c r="K493" s="322" t="s">
        <v>162</v>
      </c>
      <c r="L493" s="322" t="s">
        <v>163</v>
      </c>
      <c r="M493" s="322">
        <v>0.25851170000000001</v>
      </c>
      <c r="N493" s="322" t="s">
        <v>159</v>
      </c>
      <c r="O493" s="322" t="s">
        <v>156</v>
      </c>
    </row>
    <row r="494" spans="1:15" x14ac:dyDescent="0.25">
      <c r="A494" s="322" t="s">
        <v>153</v>
      </c>
      <c r="B494" s="322">
        <v>34</v>
      </c>
      <c r="C494" s="322"/>
      <c r="D494" s="322">
        <v>34003</v>
      </c>
      <c r="E494" s="322" t="s">
        <v>34</v>
      </c>
      <c r="F494" s="322" t="s">
        <v>126</v>
      </c>
      <c r="G494" s="322"/>
      <c r="H494" s="322">
        <v>2280002203</v>
      </c>
      <c r="I494" s="322" t="s">
        <v>127</v>
      </c>
      <c r="J494" s="322" t="s">
        <v>128</v>
      </c>
      <c r="K494" s="322" t="s">
        <v>169</v>
      </c>
      <c r="L494" s="322" t="s">
        <v>170</v>
      </c>
      <c r="M494" s="322">
        <v>0.1209553</v>
      </c>
      <c r="N494" s="322" t="s">
        <v>159</v>
      </c>
      <c r="O494" s="322" t="s">
        <v>156</v>
      </c>
    </row>
    <row r="495" spans="1:15" x14ac:dyDescent="0.25">
      <c r="A495" s="322" t="s">
        <v>153</v>
      </c>
      <c r="B495" s="322">
        <v>34</v>
      </c>
      <c r="C495" s="322"/>
      <c r="D495" s="322">
        <v>34005</v>
      </c>
      <c r="E495" s="322" t="s">
        <v>129</v>
      </c>
      <c r="F495" s="322" t="s">
        <v>126</v>
      </c>
      <c r="G495" s="322"/>
      <c r="H495" s="322">
        <v>2280002204</v>
      </c>
      <c r="I495" s="322" t="s">
        <v>127</v>
      </c>
      <c r="J495" s="322" t="s">
        <v>128</v>
      </c>
      <c r="K495" s="322" t="s">
        <v>164</v>
      </c>
      <c r="L495" s="322" t="s">
        <v>165</v>
      </c>
      <c r="M495" s="322">
        <v>388.91489999999999</v>
      </c>
      <c r="N495" s="322" t="s">
        <v>159</v>
      </c>
      <c r="O495" s="322" t="s">
        <v>156</v>
      </c>
    </row>
    <row r="496" spans="1:15" x14ac:dyDescent="0.25">
      <c r="A496" s="322" t="s">
        <v>153</v>
      </c>
      <c r="B496" s="322">
        <v>34</v>
      </c>
      <c r="C496" s="322"/>
      <c r="D496" s="322">
        <v>34005</v>
      </c>
      <c r="E496" s="322" t="s">
        <v>129</v>
      </c>
      <c r="F496" s="322" t="s">
        <v>126</v>
      </c>
      <c r="G496" s="322"/>
      <c r="H496" s="322">
        <v>2280002204</v>
      </c>
      <c r="I496" s="322" t="s">
        <v>127</v>
      </c>
      <c r="J496" s="322" t="s">
        <v>128</v>
      </c>
      <c r="K496" s="322" t="s">
        <v>171</v>
      </c>
      <c r="L496" s="322" t="s">
        <v>172</v>
      </c>
      <c r="M496" s="322">
        <v>1.7446079999999999E-3</v>
      </c>
      <c r="N496" s="322" t="s">
        <v>159</v>
      </c>
      <c r="O496" s="322" t="s">
        <v>156</v>
      </c>
    </row>
    <row r="497" spans="1:15" x14ac:dyDescent="0.25">
      <c r="A497" s="322" t="s">
        <v>153</v>
      </c>
      <c r="B497" s="322">
        <v>34</v>
      </c>
      <c r="C497" s="322"/>
      <c r="D497" s="322">
        <v>34005</v>
      </c>
      <c r="E497" s="322" t="s">
        <v>129</v>
      </c>
      <c r="F497" s="322" t="s">
        <v>126</v>
      </c>
      <c r="G497" s="322"/>
      <c r="H497" s="322">
        <v>2280002204</v>
      </c>
      <c r="I497" s="322" t="s">
        <v>127</v>
      </c>
      <c r="J497" s="322" t="s">
        <v>128</v>
      </c>
      <c r="K497" s="322" t="s">
        <v>157</v>
      </c>
      <c r="L497" s="322" t="s">
        <v>158</v>
      </c>
      <c r="M497" s="322">
        <v>3.5275590000000001</v>
      </c>
      <c r="N497" s="322" t="s">
        <v>159</v>
      </c>
      <c r="O497" s="322" t="s">
        <v>156</v>
      </c>
    </row>
    <row r="498" spans="1:15" x14ac:dyDescent="0.25">
      <c r="A498" s="322" t="s">
        <v>153</v>
      </c>
      <c r="B498" s="322">
        <v>34</v>
      </c>
      <c r="C498" s="322"/>
      <c r="D498" s="322">
        <v>34007</v>
      </c>
      <c r="E498" s="322" t="s">
        <v>130</v>
      </c>
      <c r="F498" s="322" t="s">
        <v>126</v>
      </c>
      <c r="G498" s="322"/>
      <c r="H498" s="322">
        <v>2280002201</v>
      </c>
      <c r="I498" s="322" t="s">
        <v>127</v>
      </c>
      <c r="J498" s="322" t="s">
        <v>128</v>
      </c>
      <c r="K498" s="322" t="s">
        <v>30</v>
      </c>
      <c r="L498" s="322" t="s">
        <v>168</v>
      </c>
      <c r="M498" s="322">
        <v>0.48246129999999998</v>
      </c>
      <c r="N498" s="322" t="s">
        <v>159</v>
      </c>
      <c r="O498" s="322" t="s">
        <v>156</v>
      </c>
    </row>
    <row r="499" spans="1:15" x14ac:dyDescent="0.25">
      <c r="A499" s="322" t="s">
        <v>153</v>
      </c>
      <c r="B499" s="322">
        <v>34</v>
      </c>
      <c r="C499" s="322"/>
      <c r="D499" s="322">
        <v>34007</v>
      </c>
      <c r="E499" s="322" t="s">
        <v>130</v>
      </c>
      <c r="F499" s="322" t="s">
        <v>126</v>
      </c>
      <c r="G499" s="322"/>
      <c r="H499" s="322">
        <v>2280002202</v>
      </c>
      <c r="I499" s="322" t="s">
        <v>127</v>
      </c>
      <c r="J499" s="322" t="s">
        <v>128</v>
      </c>
      <c r="K499" s="322" t="s">
        <v>157</v>
      </c>
      <c r="L499" s="322" t="s">
        <v>158</v>
      </c>
      <c r="M499" s="322">
        <v>46.288130000000002</v>
      </c>
      <c r="N499" s="322" t="s">
        <v>159</v>
      </c>
      <c r="O499" s="322" t="s">
        <v>156</v>
      </c>
    </row>
    <row r="500" spans="1:15" x14ac:dyDescent="0.25">
      <c r="A500" s="322" t="s">
        <v>153</v>
      </c>
      <c r="B500" s="322">
        <v>34</v>
      </c>
      <c r="C500" s="322"/>
      <c r="D500" s="322">
        <v>34007</v>
      </c>
      <c r="E500" s="322" t="s">
        <v>130</v>
      </c>
      <c r="F500" s="322" t="s">
        <v>126</v>
      </c>
      <c r="G500" s="322"/>
      <c r="H500" s="322">
        <v>2280002202</v>
      </c>
      <c r="I500" s="322" t="s">
        <v>127</v>
      </c>
      <c r="J500" s="322" t="s">
        <v>128</v>
      </c>
      <c r="K500" s="322" t="s">
        <v>30</v>
      </c>
      <c r="L500" s="322" t="s">
        <v>168</v>
      </c>
      <c r="M500" s="322">
        <v>1.2186399999999999</v>
      </c>
      <c r="N500" s="322" t="s">
        <v>159</v>
      </c>
      <c r="O500" s="322" t="s">
        <v>156</v>
      </c>
    </row>
    <row r="501" spans="1:15" x14ac:dyDescent="0.25">
      <c r="A501" s="322" t="s">
        <v>153</v>
      </c>
      <c r="B501" s="322">
        <v>34</v>
      </c>
      <c r="C501" s="322"/>
      <c r="D501" s="322">
        <v>34007</v>
      </c>
      <c r="E501" s="322" t="s">
        <v>130</v>
      </c>
      <c r="F501" s="322" t="s">
        <v>126</v>
      </c>
      <c r="G501" s="322"/>
      <c r="H501" s="322">
        <v>2280002203</v>
      </c>
      <c r="I501" s="322" t="s">
        <v>127</v>
      </c>
      <c r="J501" s="322" t="s">
        <v>128</v>
      </c>
      <c r="K501" s="322" t="s">
        <v>160</v>
      </c>
      <c r="L501" s="322" t="s">
        <v>161</v>
      </c>
      <c r="M501" s="322">
        <v>0.69526140000000003</v>
      </c>
      <c r="N501" s="322" t="s">
        <v>159</v>
      </c>
      <c r="O501" s="322" t="s">
        <v>156</v>
      </c>
    </row>
    <row r="502" spans="1:15" x14ac:dyDescent="0.25">
      <c r="A502" s="322" t="s">
        <v>153</v>
      </c>
      <c r="B502" s="322">
        <v>34</v>
      </c>
      <c r="C502" s="322"/>
      <c r="D502" s="322">
        <v>34007</v>
      </c>
      <c r="E502" s="322" t="s">
        <v>130</v>
      </c>
      <c r="F502" s="322" t="s">
        <v>126</v>
      </c>
      <c r="G502" s="322"/>
      <c r="H502" s="322">
        <v>2280002204</v>
      </c>
      <c r="I502" s="322" t="s">
        <v>127</v>
      </c>
      <c r="J502" s="322" t="s">
        <v>128</v>
      </c>
      <c r="K502" s="322" t="s">
        <v>160</v>
      </c>
      <c r="L502" s="322" t="s">
        <v>161</v>
      </c>
      <c r="M502" s="322">
        <v>7.5420410000000002</v>
      </c>
      <c r="N502" s="322" t="s">
        <v>159</v>
      </c>
      <c r="O502" s="322" t="s">
        <v>156</v>
      </c>
    </row>
    <row r="503" spans="1:15" x14ac:dyDescent="0.25">
      <c r="A503" s="322" t="s">
        <v>153</v>
      </c>
      <c r="B503" s="322">
        <v>34</v>
      </c>
      <c r="C503" s="322"/>
      <c r="D503" s="322">
        <v>34009</v>
      </c>
      <c r="E503" s="322" t="s">
        <v>131</v>
      </c>
      <c r="F503" s="322" t="s">
        <v>126</v>
      </c>
      <c r="G503" s="322"/>
      <c r="H503" s="322">
        <v>2280002202</v>
      </c>
      <c r="I503" s="322" t="s">
        <v>127</v>
      </c>
      <c r="J503" s="322" t="s">
        <v>128</v>
      </c>
      <c r="K503" s="322" t="s">
        <v>171</v>
      </c>
      <c r="L503" s="322" t="s">
        <v>172</v>
      </c>
      <c r="M503" s="322">
        <v>0.1348589</v>
      </c>
      <c r="N503" s="322" t="s">
        <v>159</v>
      </c>
      <c r="O503" s="322" t="s">
        <v>156</v>
      </c>
    </row>
    <row r="504" spans="1:15" x14ac:dyDescent="0.25">
      <c r="A504" s="322" t="s">
        <v>153</v>
      </c>
      <c r="B504" s="322">
        <v>34</v>
      </c>
      <c r="C504" s="322"/>
      <c r="D504" s="322">
        <v>34009</v>
      </c>
      <c r="E504" s="322" t="s">
        <v>131</v>
      </c>
      <c r="F504" s="322" t="s">
        <v>126</v>
      </c>
      <c r="G504" s="322"/>
      <c r="H504" s="322">
        <v>2280002202</v>
      </c>
      <c r="I504" s="322" t="s">
        <v>127</v>
      </c>
      <c r="J504" s="322" t="s">
        <v>128</v>
      </c>
      <c r="K504" s="322" t="s">
        <v>166</v>
      </c>
      <c r="L504" s="322" t="s">
        <v>167</v>
      </c>
      <c r="M504" s="322">
        <v>7.2305679999999999</v>
      </c>
      <c r="N504" s="322" t="s">
        <v>159</v>
      </c>
      <c r="O504" s="322" t="s">
        <v>156</v>
      </c>
    </row>
    <row r="505" spans="1:15" x14ac:dyDescent="0.25">
      <c r="A505" s="322" t="s">
        <v>153</v>
      </c>
      <c r="B505" s="322">
        <v>34</v>
      </c>
      <c r="C505" s="322"/>
      <c r="D505" s="322">
        <v>34009</v>
      </c>
      <c r="E505" s="322" t="s">
        <v>131</v>
      </c>
      <c r="F505" s="322" t="s">
        <v>126</v>
      </c>
      <c r="G505" s="322"/>
      <c r="H505" s="322">
        <v>2280002202</v>
      </c>
      <c r="I505" s="322" t="s">
        <v>127</v>
      </c>
      <c r="J505" s="322" t="s">
        <v>128</v>
      </c>
      <c r="K505" s="322" t="s">
        <v>30</v>
      </c>
      <c r="L505" s="322" t="s">
        <v>168</v>
      </c>
      <c r="M505" s="322">
        <v>7.0068400000000004</v>
      </c>
      <c r="N505" s="322" t="s">
        <v>159</v>
      </c>
      <c r="O505" s="322" t="s">
        <v>156</v>
      </c>
    </row>
    <row r="506" spans="1:15" x14ac:dyDescent="0.25">
      <c r="A506" s="322" t="s">
        <v>153</v>
      </c>
      <c r="B506" s="322">
        <v>34</v>
      </c>
      <c r="C506" s="322"/>
      <c r="D506" s="322">
        <v>34009</v>
      </c>
      <c r="E506" s="322" t="s">
        <v>131</v>
      </c>
      <c r="F506" s="322" t="s">
        <v>126</v>
      </c>
      <c r="G506" s="322"/>
      <c r="H506" s="322">
        <v>2280002202</v>
      </c>
      <c r="I506" s="322" t="s">
        <v>127</v>
      </c>
      <c r="J506" s="322" t="s">
        <v>128</v>
      </c>
      <c r="K506" s="322" t="s">
        <v>160</v>
      </c>
      <c r="L506" s="322" t="s">
        <v>161</v>
      </c>
      <c r="M506" s="322">
        <v>1.1719630000000001</v>
      </c>
      <c r="N506" s="322" t="s">
        <v>159</v>
      </c>
      <c r="O506" s="322" t="s">
        <v>156</v>
      </c>
    </row>
    <row r="507" spans="1:15" x14ac:dyDescent="0.25">
      <c r="A507" s="322" t="s">
        <v>153</v>
      </c>
      <c r="B507" s="322">
        <v>34</v>
      </c>
      <c r="C507" s="322"/>
      <c r="D507" s="322">
        <v>34009</v>
      </c>
      <c r="E507" s="322" t="s">
        <v>131</v>
      </c>
      <c r="F507" s="322" t="s">
        <v>126</v>
      </c>
      <c r="G507" s="322"/>
      <c r="H507" s="322">
        <v>2280002203</v>
      </c>
      <c r="I507" s="322" t="s">
        <v>127</v>
      </c>
      <c r="J507" s="322" t="s">
        <v>128</v>
      </c>
      <c r="K507" s="322">
        <v>7439921</v>
      </c>
      <c r="L507" s="322" t="s">
        <v>154</v>
      </c>
      <c r="M507" s="322">
        <v>2.9490220000000001E-2</v>
      </c>
      <c r="N507" s="322" t="s">
        <v>155</v>
      </c>
      <c r="O507" s="322" t="s">
        <v>156</v>
      </c>
    </row>
    <row r="508" spans="1:15" x14ac:dyDescent="0.25">
      <c r="A508" s="322" t="s">
        <v>153</v>
      </c>
      <c r="B508" s="322">
        <v>34</v>
      </c>
      <c r="C508" s="322"/>
      <c r="D508" s="322">
        <v>34009</v>
      </c>
      <c r="E508" s="322" t="s">
        <v>131</v>
      </c>
      <c r="F508" s="322" t="s">
        <v>126</v>
      </c>
      <c r="G508" s="322"/>
      <c r="H508" s="322">
        <v>2280002203</v>
      </c>
      <c r="I508" s="322" t="s">
        <v>127</v>
      </c>
      <c r="J508" s="322" t="s">
        <v>128</v>
      </c>
      <c r="K508" s="322" t="s">
        <v>30</v>
      </c>
      <c r="L508" s="322" t="s">
        <v>168</v>
      </c>
      <c r="M508" s="322">
        <v>0.11772539999999999</v>
      </c>
      <c r="N508" s="322" t="s">
        <v>159</v>
      </c>
      <c r="O508" s="322" t="s">
        <v>156</v>
      </c>
    </row>
    <row r="509" spans="1:15" x14ac:dyDescent="0.25">
      <c r="A509" s="322" t="s">
        <v>153</v>
      </c>
      <c r="B509" s="322">
        <v>34</v>
      </c>
      <c r="C509" s="322"/>
      <c r="D509" s="322">
        <v>34011</v>
      </c>
      <c r="E509" s="322" t="s">
        <v>132</v>
      </c>
      <c r="F509" s="322" t="s">
        <v>126</v>
      </c>
      <c r="G509" s="322"/>
      <c r="H509" s="322">
        <v>2280002202</v>
      </c>
      <c r="I509" s="322" t="s">
        <v>127</v>
      </c>
      <c r="J509" s="322" t="s">
        <v>128</v>
      </c>
      <c r="K509" s="322" t="s">
        <v>169</v>
      </c>
      <c r="L509" s="322" t="s">
        <v>170</v>
      </c>
      <c r="M509" s="322">
        <v>1.125664</v>
      </c>
      <c r="N509" s="322" t="s">
        <v>159</v>
      </c>
      <c r="O509" s="322" t="s">
        <v>156</v>
      </c>
    </row>
    <row r="510" spans="1:15" x14ac:dyDescent="0.25">
      <c r="A510" s="322" t="s">
        <v>153</v>
      </c>
      <c r="B510" s="322">
        <v>34</v>
      </c>
      <c r="C510" s="322"/>
      <c r="D510" s="322">
        <v>34011</v>
      </c>
      <c r="E510" s="322" t="s">
        <v>132</v>
      </c>
      <c r="F510" s="322" t="s">
        <v>126</v>
      </c>
      <c r="G510" s="322"/>
      <c r="H510" s="322">
        <v>2280002204</v>
      </c>
      <c r="I510" s="322" t="s">
        <v>127</v>
      </c>
      <c r="J510" s="322" t="s">
        <v>128</v>
      </c>
      <c r="K510" s="322" t="s">
        <v>162</v>
      </c>
      <c r="L510" s="322" t="s">
        <v>163</v>
      </c>
      <c r="M510" s="322">
        <v>4.6374310000000003</v>
      </c>
      <c r="N510" s="322" t="s">
        <v>159</v>
      </c>
      <c r="O510" s="322" t="s">
        <v>156</v>
      </c>
    </row>
    <row r="511" spans="1:15" x14ac:dyDescent="0.25">
      <c r="A511" s="322" t="s">
        <v>153</v>
      </c>
      <c r="B511" s="322">
        <v>34</v>
      </c>
      <c r="C511" s="322"/>
      <c r="D511" s="322">
        <v>34011</v>
      </c>
      <c r="E511" s="322" t="s">
        <v>132</v>
      </c>
      <c r="F511" s="322" t="s">
        <v>126</v>
      </c>
      <c r="G511" s="322"/>
      <c r="H511" s="322">
        <v>2280002204</v>
      </c>
      <c r="I511" s="322" t="s">
        <v>127</v>
      </c>
      <c r="J511" s="322" t="s">
        <v>128</v>
      </c>
      <c r="K511" s="322" t="s">
        <v>171</v>
      </c>
      <c r="L511" s="322" t="s">
        <v>172</v>
      </c>
      <c r="M511" s="322">
        <v>1.5286259999999999E-2</v>
      </c>
      <c r="N511" s="322" t="s">
        <v>159</v>
      </c>
      <c r="O511" s="322" t="s">
        <v>156</v>
      </c>
    </row>
    <row r="512" spans="1:15" x14ac:dyDescent="0.25">
      <c r="A512" s="322" t="s">
        <v>153</v>
      </c>
      <c r="B512" s="322">
        <v>34</v>
      </c>
      <c r="C512" s="322"/>
      <c r="D512" s="322">
        <v>34011</v>
      </c>
      <c r="E512" s="322" t="s">
        <v>132</v>
      </c>
      <c r="F512" s="322" t="s">
        <v>126</v>
      </c>
      <c r="G512" s="322"/>
      <c r="H512" s="322">
        <v>2280002204</v>
      </c>
      <c r="I512" s="322" t="s">
        <v>127</v>
      </c>
      <c r="J512" s="322" t="s">
        <v>128</v>
      </c>
      <c r="K512" s="322" t="s">
        <v>166</v>
      </c>
      <c r="L512" s="322" t="s">
        <v>167</v>
      </c>
      <c r="M512" s="322">
        <v>0.8632862</v>
      </c>
      <c r="N512" s="322" t="s">
        <v>159</v>
      </c>
      <c r="O512" s="322" t="s">
        <v>156</v>
      </c>
    </row>
    <row r="513" spans="1:15" x14ac:dyDescent="0.25">
      <c r="A513" s="322" t="s">
        <v>153</v>
      </c>
      <c r="B513" s="322">
        <v>34</v>
      </c>
      <c r="C513" s="322"/>
      <c r="D513" s="322">
        <v>34011</v>
      </c>
      <c r="E513" s="322" t="s">
        <v>132</v>
      </c>
      <c r="F513" s="322" t="s">
        <v>126</v>
      </c>
      <c r="G513" s="322"/>
      <c r="H513" s="322">
        <v>2280002204</v>
      </c>
      <c r="I513" s="322" t="s">
        <v>127</v>
      </c>
      <c r="J513" s="322" t="s">
        <v>128</v>
      </c>
      <c r="K513" s="322" t="s">
        <v>30</v>
      </c>
      <c r="L513" s="322" t="s">
        <v>168</v>
      </c>
      <c r="M513" s="322">
        <v>0.79422559999999998</v>
      </c>
      <c r="N513" s="322" t="s">
        <v>159</v>
      </c>
      <c r="O513" s="322" t="s">
        <v>156</v>
      </c>
    </row>
    <row r="514" spans="1:15" x14ac:dyDescent="0.25">
      <c r="A514" s="322" t="s">
        <v>153</v>
      </c>
      <c r="B514" s="322">
        <v>34</v>
      </c>
      <c r="C514" s="322"/>
      <c r="D514" s="322">
        <v>34013</v>
      </c>
      <c r="E514" s="322" t="s">
        <v>35</v>
      </c>
      <c r="F514" s="322" t="s">
        <v>126</v>
      </c>
      <c r="G514" s="322"/>
      <c r="H514" s="322">
        <v>2280002201</v>
      </c>
      <c r="I514" s="322" t="s">
        <v>127</v>
      </c>
      <c r="J514" s="322" t="s">
        <v>128</v>
      </c>
      <c r="K514" s="322" t="s">
        <v>166</v>
      </c>
      <c r="L514" s="322" t="s">
        <v>167</v>
      </c>
      <c r="M514" s="322">
        <v>0.33061740000000001</v>
      </c>
      <c r="N514" s="322" t="s">
        <v>159</v>
      </c>
      <c r="O514" s="322" t="s">
        <v>156</v>
      </c>
    </row>
    <row r="515" spans="1:15" x14ac:dyDescent="0.25">
      <c r="A515" s="322" t="s">
        <v>153</v>
      </c>
      <c r="B515" s="322">
        <v>34</v>
      </c>
      <c r="C515" s="322"/>
      <c r="D515" s="322">
        <v>34013</v>
      </c>
      <c r="E515" s="322" t="s">
        <v>35</v>
      </c>
      <c r="F515" s="322" t="s">
        <v>126</v>
      </c>
      <c r="G515" s="322"/>
      <c r="H515" s="322">
        <v>2280002202</v>
      </c>
      <c r="I515" s="322" t="s">
        <v>127</v>
      </c>
      <c r="J515" s="322" t="s">
        <v>128</v>
      </c>
      <c r="K515" s="322" t="s">
        <v>171</v>
      </c>
      <c r="L515" s="322" t="s">
        <v>172</v>
      </c>
      <c r="M515" s="322">
        <v>1.5750879999999998E-2</v>
      </c>
      <c r="N515" s="322" t="s">
        <v>159</v>
      </c>
      <c r="O515" s="322" t="s">
        <v>156</v>
      </c>
    </row>
    <row r="516" spans="1:15" x14ac:dyDescent="0.25">
      <c r="A516" s="322" t="s">
        <v>153</v>
      </c>
      <c r="B516" s="322">
        <v>34</v>
      </c>
      <c r="C516" s="322"/>
      <c r="D516" s="322">
        <v>34013</v>
      </c>
      <c r="E516" s="322" t="s">
        <v>35</v>
      </c>
      <c r="F516" s="322" t="s">
        <v>126</v>
      </c>
      <c r="G516" s="322"/>
      <c r="H516" s="322">
        <v>2280002203</v>
      </c>
      <c r="I516" s="322" t="s">
        <v>127</v>
      </c>
      <c r="J516" s="322" t="s">
        <v>128</v>
      </c>
      <c r="K516" s="322" t="s">
        <v>160</v>
      </c>
      <c r="L516" s="322" t="s">
        <v>161</v>
      </c>
      <c r="M516" s="322">
        <v>0.50788860000000002</v>
      </c>
      <c r="N516" s="322" t="s">
        <v>159</v>
      </c>
      <c r="O516" s="322" t="s">
        <v>156</v>
      </c>
    </row>
    <row r="517" spans="1:15" x14ac:dyDescent="0.25">
      <c r="A517" s="322" t="s">
        <v>153</v>
      </c>
      <c r="B517" s="322">
        <v>34</v>
      </c>
      <c r="C517" s="322"/>
      <c r="D517" s="322">
        <v>34013</v>
      </c>
      <c r="E517" s="322" t="s">
        <v>35</v>
      </c>
      <c r="F517" s="322" t="s">
        <v>126</v>
      </c>
      <c r="G517" s="322"/>
      <c r="H517" s="322">
        <v>2280002204</v>
      </c>
      <c r="I517" s="322" t="s">
        <v>127</v>
      </c>
      <c r="J517" s="322" t="s">
        <v>128</v>
      </c>
      <c r="K517" s="322" t="s">
        <v>171</v>
      </c>
      <c r="L517" s="322" t="s">
        <v>172</v>
      </c>
      <c r="M517" s="322">
        <v>6.9949399999999998E-3</v>
      </c>
      <c r="N517" s="322" t="s">
        <v>159</v>
      </c>
      <c r="O517" s="322" t="s">
        <v>156</v>
      </c>
    </row>
    <row r="518" spans="1:15" x14ac:dyDescent="0.25">
      <c r="A518" s="322" t="s">
        <v>153</v>
      </c>
      <c r="B518" s="322">
        <v>34</v>
      </c>
      <c r="C518" s="322"/>
      <c r="D518" s="322">
        <v>34015</v>
      </c>
      <c r="E518" s="322" t="s">
        <v>133</v>
      </c>
      <c r="F518" s="322" t="s">
        <v>126</v>
      </c>
      <c r="G518" s="322"/>
      <c r="H518" s="322">
        <v>2280002201</v>
      </c>
      <c r="I518" s="322" t="s">
        <v>127</v>
      </c>
      <c r="J518" s="322" t="s">
        <v>128</v>
      </c>
      <c r="K518" s="322">
        <v>7439921</v>
      </c>
      <c r="L518" s="322" t="s">
        <v>154</v>
      </c>
      <c r="M518" s="322">
        <v>0.59755780000000003</v>
      </c>
      <c r="N518" s="322" t="s">
        <v>155</v>
      </c>
      <c r="O518" s="322" t="s">
        <v>156</v>
      </c>
    </row>
    <row r="519" spans="1:15" x14ac:dyDescent="0.25">
      <c r="A519" s="322" t="s">
        <v>153</v>
      </c>
      <c r="B519" s="322">
        <v>34</v>
      </c>
      <c r="C519" s="322"/>
      <c r="D519" s="322">
        <v>34015</v>
      </c>
      <c r="E519" s="322" t="s">
        <v>133</v>
      </c>
      <c r="F519" s="322" t="s">
        <v>126</v>
      </c>
      <c r="G519" s="322"/>
      <c r="H519" s="322">
        <v>2280002202</v>
      </c>
      <c r="I519" s="322" t="s">
        <v>127</v>
      </c>
      <c r="J519" s="322" t="s">
        <v>128</v>
      </c>
      <c r="K519" s="322" t="s">
        <v>157</v>
      </c>
      <c r="L519" s="322" t="s">
        <v>158</v>
      </c>
      <c r="M519" s="322">
        <v>66.722219999999993</v>
      </c>
      <c r="N519" s="322" t="s">
        <v>159</v>
      </c>
      <c r="O519" s="322" t="s">
        <v>156</v>
      </c>
    </row>
    <row r="520" spans="1:15" x14ac:dyDescent="0.25">
      <c r="A520" s="322" t="s">
        <v>153</v>
      </c>
      <c r="B520" s="322">
        <v>34</v>
      </c>
      <c r="C520" s="322"/>
      <c r="D520" s="322">
        <v>34015</v>
      </c>
      <c r="E520" s="322" t="s">
        <v>133</v>
      </c>
      <c r="F520" s="322" t="s">
        <v>126</v>
      </c>
      <c r="G520" s="322"/>
      <c r="H520" s="322">
        <v>2280002204</v>
      </c>
      <c r="I520" s="322" t="s">
        <v>127</v>
      </c>
      <c r="J520" s="322" t="s">
        <v>128</v>
      </c>
      <c r="K520" s="322" t="s">
        <v>166</v>
      </c>
      <c r="L520" s="322" t="s">
        <v>167</v>
      </c>
      <c r="M520" s="322">
        <v>2.6686390000000002</v>
      </c>
      <c r="N520" s="322" t="s">
        <v>159</v>
      </c>
      <c r="O520" s="322" t="s">
        <v>156</v>
      </c>
    </row>
    <row r="521" spans="1:15" x14ac:dyDescent="0.25">
      <c r="A521" s="322" t="s">
        <v>153</v>
      </c>
      <c r="B521" s="322">
        <v>34</v>
      </c>
      <c r="C521" s="322"/>
      <c r="D521" s="322">
        <v>34017</v>
      </c>
      <c r="E521" s="322" t="s">
        <v>36</v>
      </c>
      <c r="F521" s="322" t="s">
        <v>126</v>
      </c>
      <c r="G521" s="322"/>
      <c r="H521" s="322">
        <v>2280002202</v>
      </c>
      <c r="I521" s="322" t="s">
        <v>127</v>
      </c>
      <c r="J521" s="322" t="s">
        <v>128</v>
      </c>
      <c r="K521" s="322" t="s">
        <v>160</v>
      </c>
      <c r="L521" s="322" t="s">
        <v>161</v>
      </c>
      <c r="M521" s="322">
        <v>2.2326959999999998</v>
      </c>
      <c r="N521" s="322" t="s">
        <v>159</v>
      </c>
      <c r="O521" s="322" t="s">
        <v>156</v>
      </c>
    </row>
    <row r="522" spans="1:15" x14ac:dyDescent="0.25">
      <c r="A522" s="322" t="s">
        <v>153</v>
      </c>
      <c r="B522" s="322">
        <v>34</v>
      </c>
      <c r="C522" s="322"/>
      <c r="D522" s="322">
        <v>34017</v>
      </c>
      <c r="E522" s="322" t="s">
        <v>36</v>
      </c>
      <c r="F522" s="322" t="s">
        <v>126</v>
      </c>
      <c r="G522" s="322"/>
      <c r="H522" s="322">
        <v>2280002204</v>
      </c>
      <c r="I522" s="322" t="s">
        <v>127</v>
      </c>
      <c r="J522" s="322" t="s">
        <v>128</v>
      </c>
      <c r="K522" s="322" t="s">
        <v>166</v>
      </c>
      <c r="L522" s="322" t="s">
        <v>167</v>
      </c>
      <c r="M522" s="322">
        <v>4.0929310000000001</v>
      </c>
      <c r="N522" s="322" t="s">
        <v>159</v>
      </c>
      <c r="O522" s="322" t="s">
        <v>156</v>
      </c>
    </row>
    <row r="523" spans="1:15" x14ac:dyDescent="0.25">
      <c r="A523" s="322" t="s">
        <v>153</v>
      </c>
      <c r="B523" s="322">
        <v>34</v>
      </c>
      <c r="C523" s="322"/>
      <c r="D523" s="322">
        <v>34017</v>
      </c>
      <c r="E523" s="322" t="s">
        <v>36</v>
      </c>
      <c r="F523" s="322" t="s">
        <v>126</v>
      </c>
      <c r="G523" s="322"/>
      <c r="H523" s="322">
        <v>2280002204</v>
      </c>
      <c r="I523" s="322" t="s">
        <v>127</v>
      </c>
      <c r="J523" s="322" t="s">
        <v>128</v>
      </c>
      <c r="K523" s="322" t="s">
        <v>169</v>
      </c>
      <c r="L523" s="322" t="s">
        <v>170</v>
      </c>
      <c r="M523" s="322">
        <v>7.8847449999999997</v>
      </c>
      <c r="N523" s="322" t="s">
        <v>159</v>
      </c>
      <c r="O523" s="322" t="s">
        <v>156</v>
      </c>
    </row>
    <row r="524" spans="1:15" x14ac:dyDescent="0.25">
      <c r="A524" s="322" t="s">
        <v>153</v>
      </c>
      <c r="B524" s="322">
        <v>34</v>
      </c>
      <c r="C524" s="322"/>
      <c r="D524" s="322">
        <v>34019</v>
      </c>
      <c r="E524" s="322" t="s">
        <v>37</v>
      </c>
      <c r="F524" s="322" t="s">
        <v>126</v>
      </c>
      <c r="G524" s="322"/>
      <c r="H524" s="322">
        <v>2280002202</v>
      </c>
      <c r="I524" s="322" t="s">
        <v>127</v>
      </c>
      <c r="J524" s="322" t="s">
        <v>128</v>
      </c>
      <c r="K524" s="322" t="s">
        <v>166</v>
      </c>
      <c r="L524" s="322" t="s">
        <v>167</v>
      </c>
      <c r="M524" s="322">
        <v>5.48E-6</v>
      </c>
      <c r="N524" s="322" t="s">
        <v>159</v>
      </c>
      <c r="O524" s="322" t="s">
        <v>156</v>
      </c>
    </row>
    <row r="525" spans="1:15" x14ac:dyDescent="0.25">
      <c r="A525" s="322" t="s">
        <v>153</v>
      </c>
      <c r="B525" s="322">
        <v>34</v>
      </c>
      <c r="C525" s="322"/>
      <c r="D525" s="322">
        <v>34023</v>
      </c>
      <c r="E525" s="322" t="s">
        <v>135</v>
      </c>
      <c r="F525" s="322" t="s">
        <v>126</v>
      </c>
      <c r="G525" s="322"/>
      <c r="H525" s="322">
        <v>2280002202</v>
      </c>
      <c r="I525" s="322" t="s">
        <v>127</v>
      </c>
      <c r="J525" s="322" t="s">
        <v>128</v>
      </c>
      <c r="K525" s="322" t="s">
        <v>171</v>
      </c>
      <c r="L525" s="322" t="s">
        <v>172</v>
      </c>
      <c r="M525" s="322">
        <v>5.8738720000000001E-2</v>
      </c>
      <c r="N525" s="322" t="s">
        <v>159</v>
      </c>
      <c r="O525" s="322" t="s">
        <v>156</v>
      </c>
    </row>
    <row r="526" spans="1:15" x14ac:dyDescent="0.25">
      <c r="A526" s="322" t="s">
        <v>153</v>
      </c>
      <c r="B526" s="322">
        <v>34</v>
      </c>
      <c r="C526" s="322"/>
      <c r="D526" s="322">
        <v>34023</v>
      </c>
      <c r="E526" s="322" t="s">
        <v>135</v>
      </c>
      <c r="F526" s="322" t="s">
        <v>126</v>
      </c>
      <c r="G526" s="322"/>
      <c r="H526" s="322">
        <v>2280002202</v>
      </c>
      <c r="I526" s="322" t="s">
        <v>127</v>
      </c>
      <c r="J526" s="322" t="s">
        <v>128</v>
      </c>
      <c r="K526" s="322" t="s">
        <v>160</v>
      </c>
      <c r="L526" s="322" t="s">
        <v>161</v>
      </c>
      <c r="M526" s="322">
        <v>0.24025830000000001</v>
      </c>
      <c r="N526" s="322" t="s">
        <v>159</v>
      </c>
      <c r="O526" s="322" t="s">
        <v>156</v>
      </c>
    </row>
    <row r="527" spans="1:15" x14ac:dyDescent="0.25">
      <c r="A527" s="322" t="s">
        <v>153</v>
      </c>
      <c r="B527" s="322">
        <v>34</v>
      </c>
      <c r="C527" s="322"/>
      <c r="D527" s="322">
        <v>34023</v>
      </c>
      <c r="E527" s="322" t="s">
        <v>135</v>
      </c>
      <c r="F527" s="322" t="s">
        <v>126</v>
      </c>
      <c r="G527" s="322"/>
      <c r="H527" s="322">
        <v>2280002204</v>
      </c>
      <c r="I527" s="322" t="s">
        <v>127</v>
      </c>
      <c r="J527" s="322" t="s">
        <v>128</v>
      </c>
      <c r="K527" s="322" t="s">
        <v>162</v>
      </c>
      <c r="L527" s="322" t="s">
        <v>163</v>
      </c>
      <c r="M527" s="322">
        <v>18.160699999999999</v>
      </c>
      <c r="N527" s="322" t="s">
        <v>159</v>
      </c>
      <c r="O527" s="322" t="s">
        <v>156</v>
      </c>
    </row>
    <row r="528" spans="1:15" x14ac:dyDescent="0.25">
      <c r="A528" s="322" t="s">
        <v>153</v>
      </c>
      <c r="B528" s="322">
        <v>34</v>
      </c>
      <c r="C528" s="322"/>
      <c r="D528" s="322">
        <v>34023</v>
      </c>
      <c r="E528" s="322" t="s">
        <v>135</v>
      </c>
      <c r="F528" s="322" t="s">
        <v>126</v>
      </c>
      <c r="G528" s="322"/>
      <c r="H528" s="322">
        <v>2280002204</v>
      </c>
      <c r="I528" s="322" t="s">
        <v>127</v>
      </c>
      <c r="J528" s="322" t="s">
        <v>128</v>
      </c>
      <c r="K528" s="322" t="s">
        <v>157</v>
      </c>
      <c r="L528" s="322" t="s">
        <v>158</v>
      </c>
      <c r="M528" s="322">
        <v>155.23840000000001</v>
      </c>
      <c r="N528" s="322" t="s">
        <v>159</v>
      </c>
      <c r="O528" s="322" t="s">
        <v>156</v>
      </c>
    </row>
    <row r="529" spans="1:15" x14ac:dyDescent="0.25">
      <c r="A529" s="322" t="s">
        <v>153</v>
      </c>
      <c r="B529" s="322">
        <v>34</v>
      </c>
      <c r="C529" s="322"/>
      <c r="D529" s="322">
        <v>34025</v>
      </c>
      <c r="E529" s="322" t="s">
        <v>39</v>
      </c>
      <c r="F529" s="322" t="s">
        <v>126</v>
      </c>
      <c r="G529" s="322"/>
      <c r="H529" s="322">
        <v>2280002201</v>
      </c>
      <c r="I529" s="322" t="s">
        <v>127</v>
      </c>
      <c r="J529" s="322" t="s">
        <v>128</v>
      </c>
      <c r="K529" s="322" t="s">
        <v>164</v>
      </c>
      <c r="L529" s="322" t="s">
        <v>165</v>
      </c>
      <c r="M529" s="322">
        <v>18533.96</v>
      </c>
      <c r="N529" s="322" t="s">
        <v>159</v>
      </c>
      <c r="O529" s="322" t="s">
        <v>156</v>
      </c>
    </row>
    <row r="530" spans="1:15" x14ac:dyDescent="0.25">
      <c r="A530" s="322" t="s">
        <v>153</v>
      </c>
      <c r="B530" s="322">
        <v>34</v>
      </c>
      <c r="C530" s="322"/>
      <c r="D530" s="322">
        <v>34025</v>
      </c>
      <c r="E530" s="322" t="s">
        <v>39</v>
      </c>
      <c r="F530" s="322" t="s">
        <v>126</v>
      </c>
      <c r="G530" s="322"/>
      <c r="H530" s="322">
        <v>2280002203</v>
      </c>
      <c r="I530" s="322" t="s">
        <v>127</v>
      </c>
      <c r="J530" s="322" t="s">
        <v>128</v>
      </c>
      <c r="K530" s="322" t="s">
        <v>164</v>
      </c>
      <c r="L530" s="322" t="s">
        <v>165</v>
      </c>
      <c r="M530" s="322">
        <v>12642.41</v>
      </c>
      <c r="N530" s="322" t="s">
        <v>159</v>
      </c>
      <c r="O530" s="322" t="s">
        <v>156</v>
      </c>
    </row>
    <row r="531" spans="1:15" x14ac:dyDescent="0.25">
      <c r="A531" s="322" t="s">
        <v>153</v>
      </c>
      <c r="B531" s="322">
        <v>34</v>
      </c>
      <c r="C531" s="322"/>
      <c r="D531" s="322">
        <v>34025</v>
      </c>
      <c r="E531" s="322" t="s">
        <v>39</v>
      </c>
      <c r="F531" s="322" t="s">
        <v>126</v>
      </c>
      <c r="G531" s="322"/>
      <c r="H531" s="322">
        <v>2280002204</v>
      </c>
      <c r="I531" s="322" t="s">
        <v>127</v>
      </c>
      <c r="J531" s="322" t="s">
        <v>128</v>
      </c>
      <c r="K531" s="322" t="s">
        <v>166</v>
      </c>
      <c r="L531" s="322" t="s">
        <v>167</v>
      </c>
      <c r="M531" s="322">
        <v>2.580527</v>
      </c>
      <c r="N531" s="322" t="s">
        <v>159</v>
      </c>
      <c r="O531" s="322" t="s">
        <v>156</v>
      </c>
    </row>
    <row r="532" spans="1:15" x14ac:dyDescent="0.25">
      <c r="A532" s="322" t="s">
        <v>153</v>
      </c>
      <c r="B532" s="322">
        <v>34</v>
      </c>
      <c r="C532" s="322"/>
      <c r="D532" s="322">
        <v>34029</v>
      </c>
      <c r="E532" s="322" t="s">
        <v>136</v>
      </c>
      <c r="F532" s="322" t="s">
        <v>126</v>
      </c>
      <c r="G532" s="322"/>
      <c r="H532" s="322">
        <v>2280002201</v>
      </c>
      <c r="I532" s="322" t="s">
        <v>127</v>
      </c>
      <c r="J532" s="322" t="s">
        <v>128</v>
      </c>
      <c r="K532" s="322">
        <v>7439921</v>
      </c>
      <c r="L532" s="322" t="s">
        <v>154</v>
      </c>
      <c r="M532" s="322">
        <v>0.45144400000000001</v>
      </c>
      <c r="N532" s="322" t="s">
        <v>155</v>
      </c>
      <c r="O532" s="322" t="s">
        <v>156</v>
      </c>
    </row>
    <row r="533" spans="1:15" x14ac:dyDescent="0.25">
      <c r="A533" s="322" t="s">
        <v>153</v>
      </c>
      <c r="B533" s="322">
        <v>34</v>
      </c>
      <c r="C533" s="322"/>
      <c r="D533" s="322">
        <v>34029</v>
      </c>
      <c r="E533" s="322" t="s">
        <v>136</v>
      </c>
      <c r="F533" s="322" t="s">
        <v>126</v>
      </c>
      <c r="G533" s="322"/>
      <c r="H533" s="322">
        <v>2280002201</v>
      </c>
      <c r="I533" s="322" t="s">
        <v>127</v>
      </c>
      <c r="J533" s="322" t="s">
        <v>128</v>
      </c>
      <c r="K533" s="322" t="s">
        <v>164</v>
      </c>
      <c r="L533" s="322" t="s">
        <v>165</v>
      </c>
      <c r="M533" s="322">
        <v>3221.8530000000001</v>
      </c>
      <c r="N533" s="322" t="s">
        <v>159</v>
      </c>
      <c r="O533" s="322" t="s">
        <v>156</v>
      </c>
    </row>
    <row r="534" spans="1:15" x14ac:dyDescent="0.25">
      <c r="A534" s="322" t="s">
        <v>153</v>
      </c>
      <c r="B534" s="322">
        <v>34</v>
      </c>
      <c r="C534" s="322"/>
      <c r="D534" s="322">
        <v>34029</v>
      </c>
      <c r="E534" s="322" t="s">
        <v>136</v>
      </c>
      <c r="F534" s="322" t="s">
        <v>126</v>
      </c>
      <c r="G534" s="322"/>
      <c r="H534" s="322">
        <v>2280002203</v>
      </c>
      <c r="I534" s="322" t="s">
        <v>127</v>
      </c>
      <c r="J534" s="322" t="s">
        <v>128</v>
      </c>
      <c r="K534" s="322" t="s">
        <v>169</v>
      </c>
      <c r="L534" s="322" t="s">
        <v>170</v>
      </c>
      <c r="M534" s="322">
        <v>1.9278919999999999</v>
      </c>
      <c r="N534" s="322" t="s">
        <v>159</v>
      </c>
      <c r="O534" s="322" t="s">
        <v>156</v>
      </c>
    </row>
    <row r="535" spans="1:15" x14ac:dyDescent="0.25">
      <c r="A535" s="322" t="s">
        <v>153</v>
      </c>
      <c r="B535" s="322">
        <v>34</v>
      </c>
      <c r="C535" s="322"/>
      <c r="D535" s="322">
        <v>34031</v>
      </c>
      <c r="E535" s="322" t="s">
        <v>41</v>
      </c>
      <c r="F535" s="322" t="s">
        <v>126</v>
      </c>
      <c r="G535" s="322"/>
      <c r="H535" s="322">
        <v>2280002201</v>
      </c>
      <c r="I535" s="322" t="s">
        <v>127</v>
      </c>
      <c r="J535" s="322" t="s">
        <v>128</v>
      </c>
      <c r="K535" s="322" t="s">
        <v>164</v>
      </c>
      <c r="L535" s="322" t="s">
        <v>165</v>
      </c>
      <c r="M535" s="322">
        <v>7.8867909999999999E-2</v>
      </c>
      <c r="N535" s="322" t="s">
        <v>159</v>
      </c>
      <c r="O535" s="322" t="s">
        <v>156</v>
      </c>
    </row>
    <row r="536" spans="1:15" x14ac:dyDescent="0.25">
      <c r="A536" s="322" t="s">
        <v>153</v>
      </c>
      <c r="B536" s="322">
        <v>34</v>
      </c>
      <c r="C536" s="322"/>
      <c r="D536" s="322">
        <v>34031</v>
      </c>
      <c r="E536" s="322" t="s">
        <v>41</v>
      </c>
      <c r="F536" s="322" t="s">
        <v>126</v>
      </c>
      <c r="G536" s="322"/>
      <c r="H536" s="322">
        <v>2280002201</v>
      </c>
      <c r="I536" s="322" t="s">
        <v>127</v>
      </c>
      <c r="J536" s="322" t="s">
        <v>128</v>
      </c>
      <c r="K536" s="322" t="s">
        <v>157</v>
      </c>
      <c r="L536" s="322" t="s">
        <v>158</v>
      </c>
      <c r="M536" s="322">
        <v>1.39869E-3</v>
      </c>
      <c r="N536" s="322" t="s">
        <v>159</v>
      </c>
      <c r="O536" s="322" t="s">
        <v>156</v>
      </c>
    </row>
    <row r="537" spans="1:15" x14ac:dyDescent="0.25">
      <c r="A537" s="322" t="s">
        <v>153</v>
      </c>
      <c r="B537" s="322">
        <v>34</v>
      </c>
      <c r="C537" s="322"/>
      <c r="D537" s="322">
        <v>34033</v>
      </c>
      <c r="E537" s="322" t="s">
        <v>137</v>
      </c>
      <c r="F537" s="322" t="s">
        <v>126</v>
      </c>
      <c r="G537" s="322"/>
      <c r="H537" s="322">
        <v>2280002201</v>
      </c>
      <c r="I537" s="322" t="s">
        <v>127</v>
      </c>
      <c r="J537" s="322" t="s">
        <v>128</v>
      </c>
      <c r="K537" s="322" t="s">
        <v>160</v>
      </c>
      <c r="L537" s="322" t="s">
        <v>161</v>
      </c>
      <c r="M537" s="322">
        <v>2.4010400000000001E-2</v>
      </c>
      <c r="N537" s="322" t="s">
        <v>159</v>
      </c>
      <c r="O537" s="322" t="s">
        <v>156</v>
      </c>
    </row>
    <row r="538" spans="1:15" x14ac:dyDescent="0.25">
      <c r="A538" s="322" t="s">
        <v>153</v>
      </c>
      <c r="B538" s="322">
        <v>34</v>
      </c>
      <c r="C538" s="322"/>
      <c r="D538" s="322">
        <v>34033</v>
      </c>
      <c r="E538" s="322" t="s">
        <v>137</v>
      </c>
      <c r="F538" s="322" t="s">
        <v>126</v>
      </c>
      <c r="G538" s="322"/>
      <c r="H538" s="322">
        <v>2280002204</v>
      </c>
      <c r="I538" s="322" t="s">
        <v>127</v>
      </c>
      <c r="J538" s="322" t="s">
        <v>128</v>
      </c>
      <c r="K538" s="322" t="s">
        <v>166</v>
      </c>
      <c r="L538" s="322" t="s">
        <v>167</v>
      </c>
      <c r="M538" s="322">
        <v>0.67185010000000001</v>
      </c>
      <c r="N538" s="322" t="s">
        <v>159</v>
      </c>
      <c r="O538" s="322" t="s">
        <v>156</v>
      </c>
    </row>
    <row r="539" spans="1:15" x14ac:dyDescent="0.25">
      <c r="A539" s="322" t="s">
        <v>153</v>
      </c>
      <c r="B539" s="322">
        <v>34</v>
      </c>
      <c r="C539" s="322"/>
      <c r="D539" s="322">
        <v>34035</v>
      </c>
      <c r="E539" s="322" t="s">
        <v>42</v>
      </c>
      <c r="F539" s="322" t="s">
        <v>126</v>
      </c>
      <c r="G539" s="322"/>
      <c r="H539" s="322">
        <v>2280002201</v>
      </c>
      <c r="I539" s="322" t="s">
        <v>127</v>
      </c>
      <c r="J539" s="322" t="s">
        <v>128</v>
      </c>
      <c r="K539" s="322" t="s">
        <v>160</v>
      </c>
      <c r="L539" s="322" t="s">
        <v>161</v>
      </c>
      <c r="M539" s="322">
        <v>5.6000000000000004E-7</v>
      </c>
      <c r="N539" s="322" t="s">
        <v>159</v>
      </c>
      <c r="O539" s="322" t="s">
        <v>156</v>
      </c>
    </row>
    <row r="540" spans="1:15" x14ac:dyDescent="0.25">
      <c r="A540" s="322" t="s">
        <v>153</v>
      </c>
      <c r="B540" s="322">
        <v>34</v>
      </c>
      <c r="C540" s="322"/>
      <c r="D540" s="322">
        <v>34035</v>
      </c>
      <c r="E540" s="322" t="s">
        <v>42</v>
      </c>
      <c r="F540" s="322" t="s">
        <v>126</v>
      </c>
      <c r="G540" s="322"/>
      <c r="H540" s="322">
        <v>2280002202</v>
      </c>
      <c r="I540" s="322" t="s">
        <v>127</v>
      </c>
      <c r="J540" s="322" t="s">
        <v>128</v>
      </c>
      <c r="K540" s="322" t="s">
        <v>30</v>
      </c>
      <c r="L540" s="322" t="s">
        <v>168</v>
      </c>
      <c r="M540" s="322">
        <v>5.7200000000000003E-6</v>
      </c>
      <c r="N540" s="322" t="s">
        <v>159</v>
      </c>
      <c r="O540" s="322" t="s">
        <v>156</v>
      </c>
    </row>
    <row r="541" spans="1:15" x14ac:dyDescent="0.25">
      <c r="A541" s="322" t="s">
        <v>153</v>
      </c>
      <c r="B541" s="322">
        <v>34</v>
      </c>
      <c r="C541" s="322"/>
      <c r="D541" s="322">
        <v>34037</v>
      </c>
      <c r="E541" s="322" t="s">
        <v>43</v>
      </c>
      <c r="F541" s="322" t="s">
        <v>126</v>
      </c>
      <c r="G541" s="322"/>
      <c r="H541" s="322">
        <v>2280002202</v>
      </c>
      <c r="I541" s="322" t="s">
        <v>127</v>
      </c>
      <c r="J541" s="322" t="s">
        <v>128</v>
      </c>
      <c r="K541" s="322">
        <v>7439921</v>
      </c>
      <c r="L541" s="322" t="s">
        <v>154</v>
      </c>
      <c r="M541" s="322">
        <v>2.8169519999999998E-6</v>
      </c>
      <c r="N541" s="322" t="s">
        <v>155</v>
      </c>
      <c r="O541" s="322" t="s">
        <v>156</v>
      </c>
    </row>
    <row r="542" spans="1:15" x14ac:dyDescent="0.25">
      <c r="A542" s="322" t="s">
        <v>153</v>
      </c>
      <c r="B542" s="322">
        <v>34</v>
      </c>
      <c r="C542" s="322"/>
      <c r="D542" s="322">
        <v>34039</v>
      </c>
      <c r="E542" s="322" t="s">
        <v>44</v>
      </c>
      <c r="F542" s="322" t="s">
        <v>126</v>
      </c>
      <c r="G542" s="322"/>
      <c r="H542" s="322">
        <v>2280002202</v>
      </c>
      <c r="I542" s="322" t="s">
        <v>127</v>
      </c>
      <c r="J542" s="322" t="s">
        <v>128</v>
      </c>
      <c r="K542" s="322" t="s">
        <v>164</v>
      </c>
      <c r="L542" s="322" t="s">
        <v>165</v>
      </c>
      <c r="M542" s="322">
        <v>16745.900000000001</v>
      </c>
      <c r="N542" s="322" t="s">
        <v>159</v>
      </c>
      <c r="O542" s="322" t="s">
        <v>156</v>
      </c>
    </row>
    <row r="543" spans="1:15" x14ac:dyDescent="0.25">
      <c r="A543" s="322" t="s">
        <v>153</v>
      </c>
      <c r="B543" s="322">
        <v>34</v>
      </c>
      <c r="C543" s="322"/>
      <c r="D543" s="322">
        <v>34039</v>
      </c>
      <c r="E543" s="322" t="s">
        <v>44</v>
      </c>
      <c r="F543" s="322" t="s">
        <v>126</v>
      </c>
      <c r="G543" s="322"/>
      <c r="H543" s="322">
        <v>2280002203</v>
      </c>
      <c r="I543" s="322" t="s">
        <v>127</v>
      </c>
      <c r="J543" s="322" t="s">
        <v>128</v>
      </c>
      <c r="K543" s="322" t="s">
        <v>30</v>
      </c>
      <c r="L543" s="322" t="s">
        <v>168</v>
      </c>
      <c r="M543" s="322">
        <v>1.0394399999999999</v>
      </c>
      <c r="N543" s="322" t="s">
        <v>159</v>
      </c>
      <c r="O543" s="322" t="s">
        <v>156</v>
      </c>
    </row>
    <row r="544" spans="1:15" x14ac:dyDescent="0.25">
      <c r="A544" s="322" t="s">
        <v>153</v>
      </c>
      <c r="B544" s="322">
        <v>34</v>
      </c>
      <c r="C544" s="322"/>
      <c r="D544" s="322">
        <v>34039</v>
      </c>
      <c r="E544" s="322" t="s">
        <v>44</v>
      </c>
      <c r="F544" s="322" t="s">
        <v>126</v>
      </c>
      <c r="G544" s="322"/>
      <c r="H544" s="322">
        <v>2280002203</v>
      </c>
      <c r="I544" s="322" t="s">
        <v>127</v>
      </c>
      <c r="J544" s="322" t="s">
        <v>128</v>
      </c>
      <c r="K544" s="322" t="s">
        <v>169</v>
      </c>
      <c r="L544" s="322" t="s">
        <v>170</v>
      </c>
      <c r="M544" s="322">
        <v>10.681950000000001</v>
      </c>
      <c r="N544" s="322" t="s">
        <v>159</v>
      </c>
      <c r="O544" s="322" t="s">
        <v>156</v>
      </c>
    </row>
    <row r="545" spans="1:15" x14ac:dyDescent="0.25">
      <c r="A545" s="322" t="s">
        <v>153</v>
      </c>
      <c r="B545" s="322">
        <v>34</v>
      </c>
      <c r="C545" s="322"/>
      <c r="D545" s="322">
        <v>34009</v>
      </c>
      <c r="E545" s="322" t="s">
        <v>131</v>
      </c>
      <c r="F545" s="322" t="s">
        <v>126</v>
      </c>
      <c r="G545" s="322"/>
      <c r="H545" s="322">
        <v>2280002102</v>
      </c>
      <c r="I545" s="322" t="s">
        <v>127</v>
      </c>
      <c r="J545" s="322" t="s">
        <v>128</v>
      </c>
      <c r="K545" s="322" t="s">
        <v>157</v>
      </c>
      <c r="L545" s="322" t="s">
        <v>158</v>
      </c>
      <c r="M545" s="322">
        <v>295.75484999999998</v>
      </c>
      <c r="N545" s="322" t="s">
        <v>159</v>
      </c>
      <c r="O545" s="322" t="s">
        <v>156</v>
      </c>
    </row>
    <row r="546" spans="1:15" x14ac:dyDescent="0.25">
      <c r="A546" s="322" t="s">
        <v>153</v>
      </c>
      <c r="B546" s="322">
        <v>34</v>
      </c>
      <c r="C546" s="322"/>
      <c r="D546" s="322">
        <v>34009</v>
      </c>
      <c r="E546" s="322" t="s">
        <v>131</v>
      </c>
      <c r="F546" s="322" t="s">
        <v>126</v>
      </c>
      <c r="G546" s="322"/>
      <c r="H546" s="322">
        <v>2280002104</v>
      </c>
      <c r="I546" s="322" t="s">
        <v>127</v>
      </c>
      <c r="J546" s="322" t="s">
        <v>128</v>
      </c>
      <c r="K546" s="322">
        <v>7439921</v>
      </c>
      <c r="L546" s="322" t="s">
        <v>154</v>
      </c>
      <c r="M546" s="322">
        <v>1.3962018E-3</v>
      </c>
      <c r="N546" s="322" t="s">
        <v>155</v>
      </c>
      <c r="O546" s="322" t="s">
        <v>156</v>
      </c>
    </row>
    <row r="547" spans="1:15" x14ac:dyDescent="0.25">
      <c r="A547" s="322" t="s">
        <v>153</v>
      </c>
      <c r="B547" s="322">
        <v>34</v>
      </c>
      <c r="C547" s="322"/>
      <c r="D547" s="322">
        <v>34033</v>
      </c>
      <c r="E547" s="322" t="s">
        <v>137</v>
      </c>
      <c r="F547" s="322" t="s">
        <v>126</v>
      </c>
      <c r="G547" s="322"/>
      <c r="H547" s="322">
        <v>2280002101</v>
      </c>
      <c r="I547" s="322" t="s">
        <v>127</v>
      </c>
      <c r="J547" s="322" t="s">
        <v>128</v>
      </c>
      <c r="K547" s="322">
        <v>7439921</v>
      </c>
      <c r="L547" s="322" t="s">
        <v>154</v>
      </c>
      <c r="M547" s="322">
        <v>2.2882833600000002E-3</v>
      </c>
      <c r="N547" s="322" t="s">
        <v>155</v>
      </c>
      <c r="O547" s="322" t="s">
        <v>156</v>
      </c>
    </row>
    <row r="548" spans="1:15" x14ac:dyDescent="0.25">
      <c r="A548" s="322" t="s">
        <v>153</v>
      </c>
      <c r="B548" s="322">
        <v>34</v>
      </c>
      <c r="C548" s="322"/>
      <c r="D548" s="322">
        <v>34033</v>
      </c>
      <c r="E548" s="322" t="s">
        <v>137</v>
      </c>
      <c r="F548" s="322" t="s">
        <v>126</v>
      </c>
      <c r="G548" s="322"/>
      <c r="H548" s="322">
        <v>2280002101</v>
      </c>
      <c r="I548" s="322" t="s">
        <v>127</v>
      </c>
      <c r="J548" s="322" t="s">
        <v>128</v>
      </c>
      <c r="K548" s="322" t="s">
        <v>164</v>
      </c>
      <c r="L548" s="322" t="s">
        <v>165</v>
      </c>
      <c r="M548" s="322">
        <v>5.6211902</v>
      </c>
      <c r="N548" s="322" t="s">
        <v>159</v>
      </c>
      <c r="O548" s="322" t="s">
        <v>156</v>
      </c>
    </row>
    <row r="549" spans="1:15" x14ac:dyDescent="0.25">
      <c r="A549" s="322" t="s">
        <v>153</v>
      </c>
      <c r="B549" s="322">
        <v>34</v>
      </c>
      <c r="C549" s="322"/>
      <c r="D549" s="322">
        <v>34033</v>
      </c>
      <c r="E549" s="322" t="s">
        <v>137</v>
      </c>
      <c r="F549" s="322" t="s">
        <v>126</v>
      </c>
      <c r="G549" s="322"/>
      <c r="H549" s="322">
        <v>2280002101</v>
      </c>
      <c r="I549" s="322" t="s">
        <v>127</v>
      </c>
      <c r="J549" s="322" t="s">
        <v>128</v>
      </c>
      <c r="K549" s="322" t="s">
        <v>157</v>
      </c>
      <c r="L549" s="322" t="s">
        <v>158</v>
      </c>
      <c r="M549" s="322">
        <v>0.25178755000000003</v>
      </c>
      <c r="N549" s="322" t="s">
        <v>159</v>
      </c>
      <c r="O549" s="322" t="s">
        <v>156</v>
      </c>
    </row>
    <row r="550" spans="1:15" x14ac:dyDescent="0.25">
      <c r="A550" s="322" t="s">
        <v>153</v>
      </c>
      <c r="B550" s="322">
        <v>34</v>
      </c>
      <c r="C550" s="322"/>
      <c r="D550" s="322">
        <v>34001</v>
      </c>
      <c r="E550" s="322" t="s">
        <v>125</v>
      </c>
      <c r="F550" s="322" t="s">
        <v>126</v>
      </c>
      <c r="G550" s="322"/>
      <c r="H550" s="322">
        <v>2280002101</v>
      </c>
      <c r="I550" s="322" t="s">
        <v>127</v>
      </c>
      <c r="J550" s="322" t="s">
        <v>128</v>
      </c>
      <c r="K550" s="322" t="s">
        <v>157</v>
      </c>
      <c r="L550" s="322" t="s">
        <v>158</v>
      </c>
      <c r="M550" s="322">
        <v>3.1083354999999999</v>
      </c>
      <c r="N550" s="322" t="s">
        <v>159</v>
      </c>
      <c r="O550" s="322" t="s">
        <v>156</v>
      </c>
    </row>
    <row r="551" spans="1:15" x14ac:dyDescent="0.25">
      <c r="A551" s="322" t="s">
        <v>153</v>
      </c>
      <c r="B551" s="322">
        <v>34</v>
      </c>
      <c r="C551" s="322"/>
      <c r="D551" s="322">
        <v>34001</v>
      </c>
      <c r="E551" s="322" t="s">
        <v>125</v>
      </c>
      <c r="F551" s="322" t="s">
        <v>126</v>
      </c>
      <c r="G551" s="322"/>
      <c r="H551" s="322">
        <v>2280002101</v>
      </c>
      <c r="I551" s="322" t="s">
        <v>127</v>
      </c>
      <c r="J551" s="322" t="s">
        <v>128</v>
      </c>
      <c r="K551" s="322" t="s">
        <v>160</v>
      </c>
      <c r="L551" s="322" t="s">
        <v>161</v>
      </c>
      <c r="M551" s="322">
        <v>4.4909000000000003E-4</v>
      </c>
      <c r="N551" s="322" t="s">
        <v>159</v>
      </c>
      <c r="O551" s="322" t="s">
        <v>156</v>
      </c>
    </row>
    <row r="552" spans="1:15" x14ac:dyDescent="0.25">
      <c r="A552" s="322" t="s">
        <v>153</v>
      </c>
      <c r="B552" s="322">
        <v>34</v>
      </c>
      <c r="C552" s="322"/>
      <c r="D552" s="322">
        <v>34017</v>
      </c>
      <c r="E552" s="322" t="s">
        <v>36</v>
      </c>
      <c r="F552" s="322" t="s">
        <v>126</v>
      </c>
      <c r="G552" s="322"/>
      <c r="H552" s="322">
        <v>2280002101</v>
      </c>
      <c r="I552" s="322" t="s">
        <v>127</v>
      </c>
      <c r="J552" s="322" t="s">
        <v>128</v>
      </c>
      <c r="K552" s="322" t="s">
        <v>169</v>
      </c>
      <c r="L552" s="322" t="s">
        <v>170</v>
      </c>
      <c r="M552" s="322">
        <v>10.564948599999999</v>
      </c>
      <c r="N552" s="322" t="s">
        <v>159</v>
      </c>
      <c r="O552" s="322" t="s">
        <v>156</v>
      </c>
    </row>
    <row r="553" spans="1:15" x14ac:dyDescent="0.25">
      <c r="A553" s="322" t="s">
        <v>153</v>
      </c>
      <c r="B553" s="322">
        <v>34</v>
      </c>
      <c r="C553" s="322"/>
      <c r="D553" s="322">
        <v>34017</v>
      </c>
      <c r="E553" s="322" t="s">
        <v>36</v>
      </c>
      <c r="F553" s="322" t="s">
        <v>126</v>
      </c>
      <c r="G553" s="322"/>
      <c r="H553" s="322">
        <v>2280002104</v>
      </c>
      <c r="I553" s="322" t="s">
        <v>127</v>
      </c>
      <c r="J553" s="322" t="s">
        <v>128</v>
      </c>
      <c r="K553" s="322" t="s">
        <v>30</v>
      </c>
      <c r="L553" s="322" t="s">
        <v>168</v>
      </c>
      <c r="M553" s="322">
        <v>11.458051279999999</v>
      </c>
      <c r="N553" s="322" t="s">
        <v>159</v>
      </c>
      <c r="O553" s="322" t="s">
        <v>156</v>
      </c>
    </row>
    <row r="554" spans="1:15" x14ac:dyDescent="0.25">
      <c r="A554" s="322" t="s">
        <v>153</v>
      </c>
      <c r="B554" s="322">
        <v>34</v>
      </c>
      <c r="C554" s="322"/>
      <c r="D554" s="322">
        <v>34013</v>
      </c>
      <c r="E554" s="322" t="s">
        <v>35</v>
      </c>
      <c r="F554" s="322" t="s">
        <v>126</v>
      </c>
      <c r="G554" s="322"/>
      <c r="H554" s="322">
        <v>2280002101</v>
      </c>
      <c r="I554" s="322" t="s">
        <v>127</v>
      </c>
      <c r="J554" s="322" t="s">
        <v>128</v>
      </c>
      <c r="K554" s="322" t="s">
        <v>164</v>
      </c>
      <c r="L554" s="322" t="s">
        <v>165</v>
      </c>
      <c r="M554" s="322">
        <v>1198.2840000000001</v>
      </c>
      <c r="N554" s="322" t="s">
        <v>159</v>
      </c>
      <c r="O554" s="322" t="s">
        <v>156</v>
      </c>
    </row>
    <row r="555" spans="1:15" x14ac:dyDescent="0.25">
      <c r="A555" s="322" t="s">
        <v>153</v>
      </c>
      <c r="B555" s="322">
        <v>34</v>
      </c>
      <c r="C555" s="322"/>
      <c r="D555" s="322">
        <v>34013</v>
      </c>
      <c r="E555" s="322" t="s">
        <v>35</v>
      </c>
      <c r="F555" s="322" t="s">
        <v>126</v>
      </c>
      <c r="G555" s="322"/>
      <c r="H555" s="322">
        <v>2280002101</v>
      </c>
      <c r="I555" s="322" t="s">
        <v>127</v>
      </c>
      <c r="J555" s="322" t="s">
        <v>128</v>
      </c>
      <c r="K555" s="322" t="s">
        <v>160</v>
      </c>
      <c r="L555" s="322" t="s">
        <v>161</v>
      </c>
      <c r="M555" s="322">
        <v>1.1016440000000001E-2</v>
      </c>
      <c r="N555" s="322" t="s">
        <v>159</v>
      </c>
      <c r="O555" s="322" t="s">
        <v>156</v>
      </c>
    </row>
    <row r="556" spans="1:15" x14ac:dyDescent="0.25">
      <c r="A556" s="322" t="s">
        <v>153</v>
      </c>
      <c r="B556" s="322">
        <v>34</v>
      </c>
      <c r="C556" s="322"/>
      <c r="D556" s="322">
        <v>34013</v>
      </c>
      <c r="E556" s="322" t="s">
        <v>35</v>
      </c>
      <c r="F556" s="322" t="s">
        <v>126</v>
      </c>
      <c r="G556" s="322"/>
      <c r="H556" s="322">
        <v>2280002104</v>
      </c>
      <c r="I556" s="322" t="s">
        <v>127</v>
      </c>
      <c r="J556" s="322" t="s">
        <v>128</v>
      </c>
      <c r="K556" s="322" t="s">
        <v>157</v>
      </c>
      <c r="L556" s="322" t="s">
        <v>158</v>
      </c>
      <c r="M556" s="322">
        <v>446.7398</v>
      </c>
      <c r="N556" s="322" t="s">
        <v>159</v>
      </c>
      <c r="O556" s="322" t="s">
        <v>156</v>
      </c>
    </row>
    <row r="557" spans="1:15" x14ac:dyDescent="0.25">
      <c r="A557" s="322" t="s">
        <v>153</v>
      </c>
      <c r="B557" s="322">
        <v>34</v>
      </c>
      <c r="C557" s="322"/>
      <c r="D557" s="322">
        <v>34015</v>
      </c>
      <c r="E557" s="322" t="s">
        <v>133</v>
      </c>
      <c r="F557" s="322" t="s">
        <v>126</v>
      </c>
      <c r="G557" s="322"/>
      <c r="H557" s="322">
        <v>2280002101</v>
      </c>
      <c r="I557" s="322" t="s">
        <v>127</v>
      </c>
      <c r="J557" s="322" t="s">
        <v>128</v>
      </c>
      <c r="K557" s="322" t="s">
        <v>164</v>
      </c>
      <c r="L557" s="322" t="s">
        <v>165</v>
      </c>
      <c r="M557" s="322">
        <v>190.72499999999999</v>
      </c>
      <c r="N557" s="322" t="s">
        <v>159</v>
      </c>
      <c r="O557" s="322" t="s">
        <v>156</v>
      </c>
    </row>
    <row r="558" spans="1:15" x14ac:dyDescent="0.25">
      <c r="A558" s="322" t="s">
        <v>153</v>
      </c>
      <c r="B558" s="322">
        <v>34</v>
      </c>
      <c r="C558" s="322"/>
      <c r="D558" s="322">
        <v>34015</v>
      </c>
      <c r="E558" s="322" t="s">
        <v>133</v>
      </c>
      <c r="F558" s="322" t="s">
        <v>126</v>
      </c>
      <c r="G558" s="322"/>
      <c r="H558" s="322">
        <v>2280002102</v>
      </c>
      <c r="I558" s="322" t="s">
        <v>127</v>
      </c>
      <c r="J558" s="322" t="s">
        <v>128</v>
      </c>
      <c r="K558" s="322" t="s">
        <v>157</v>
      </c>
      <c r="L558" s="322" t="s">
        <v>158</v>
      </c>
      <c r="M558" s="322">
        <v>5.68506</v>
      </c>
      <c r="N558" s="322" t="s">
        <v>159</v>
      </c>
      <c r="O558" s="322" t="s">
        <v>156</v>
      </c>
    </row>
    <row r="559" spans="1:15" x14ac:dyDescent="0.25">
      <c r="A559" s="322" t="s">
        <v>153</v>
      </c>
      <c r="B559" s="322">
        <v>34</v>
      </c>
      <c r="C559" s="322"/>
      <c r="D559" s="322">
        <v>34023</v>
      </c>
      <c r="E559" s="322" t="s">
        <v>135</v>
      </c>
      <c r="F559" s="322" t="s">
        <v>126</v>
      </c>
      <c r="G559" s="322"/>
      <c r="H559" s="322">
        <v>2280002101</v>
      </c>
      <c r="I559" s="322" t="s">
        <v>127</v>
      </c>
      <c r="J559" s="322" t="s">
        <v>128</v>
      </c>
      <c r="K559" s="322" t="s">
        <v>166</v>
      </c>
      <c r="L559" s="322" t="s">
        <v>167</v>
      </c>
      <c r="M559" s="322">
        <v>4.3112200000000002E-3</v>
      </c>
      <c r="N559" s="322" t="s">
        <v>159</v>
      </c>
      <c r="O559" s="322" t="s">
        <v>156</v>
      </c>
    </row>
    <row r="560" spans="1:15" x14ac:dyDescent="0.25">
      <c r="A560" s="322" t="s">
        <v>153</v>
      </c>
      <c r="B560" s="322">
        <v>34</v>
      </c>
      <c r="C560" s="322"/>
      <c r="D560" s="322">
        <v>34023</v>
      </c>
      <c r="E560" s="322" t="s">
        <v>135</v>
      </c>
      <c r="F560" s="322" t="s">
        <v>126</v>
      </c>
      <c r="G560" s="322"/>
      <c r="H560" s="322">
        <v>2280002102</v>
      </c>
      <c r="I560" s="322" t="s">
        <v>127</v>
      </c>
      <c r="J560" s="322" t="s">
        <v>128</v>
      </c>
      <c r="K560" s="322" t="s">
        <v>160</v>
      </c>
      <c r="L560" s="322" t="s">
        <v>161</v>
      </c>
      <c r="M560" s="322">
        <v>6.6201000000000003E-3</v>
      </c>
      <c r="N560" s="322" t="s">
        <v>159</v>
      </c>
      <c r="O560" s="322" t="s">
        <v>156</v>
      </c>
    </row>
    <row r="561" spans="1:15" x14ac:dyDescent="0.25">
      <c r="A561" s="322" t="s">
        <v>153</v>
      </c>
      <c r="B561" s="322">
        <v>34</v>
      </c>
      <c r="C561" s="322"/>
      <c r="D561" s="322">
        <v>34007</v>
      </c>
      <c r="E561" s="322" t="s">
        <v>130</v>
      </c>
      <c r="F561" s="322" t="s">
        <v>126</v>
      </c>
      <c r="G561" s="322"/>
      <c r="H561" s="322">
        <v>2280002101</v>
      </c>
      <c r="I561" s="322" t="s">
        <v>127</v>
      </c>
      <c r="J561" s="322" t="s">
        <v>128</v>
      </c>
      <c r="K561" s="322" t="s">
        <v>160</v>
      </c>
      <c r="L561" s="322" t="s">
        <v>161</v>
      </c>
      <c r="M561" s="322">
        <v>6.7910000000000005E-5</v>
      </c>
      <c r="N561" s="322" t="s">
        <v>159</v>
      </c>
      <c r="O561" s="322" t="s">
        <v>156</v>
      </c>
    </row>
    <row r="562" spans="1:15" x14ac:dyDescent="0.25">
      <c r="A562" s="322" t="s">
        <v>153</v>
      </c>
      <c r="B562" s="322">
        <v>34</v>
      </c>
      <c r="C562" s="322"/>
      <c r="D562" s="322">
        <v>34007</v>
      </c>
      <c r="E562" s="322" t="s">
        <v>130</v>
      </c>
      <c r="F562" s="322" t="s">
        <v>126</v>
      </c>
      <c r="G562" s="322"/>
      <c r="H562" s="322">
        <v>2280002101</v>
      </c>
      <c r="I562" s="322" t="s">
        <v>127</v>
      </c>
      <c r="J562" s="322" t="s">
        <v>128</v>
      </c>
      <c r="K562" s="322" t="s">
        <v>169</v>
      </c>
      <c r="L562" s="322" t="s">
        <v>170</v>
      </c>
      <c r="M562" s="322">
        <v>3.282351E-2</v>
      </c>
      <c r="N562" s="322" t="s">
        <v>159</v>
      </c>
      <c r="O562" s="322" t="s">
        <v>156</v>
      </c>
    </row>
    <row r="563" spans="1:15" x14ac:dyDescent="0.25">
      <c r="A563" s="322" t="s">
        <v>153</v>
      </c>
      <c r="B563" s="322">
        <v>34</v>
      </c>
      <c r="C563" s="322"/>
      <c r="D563" s="322">
        <v>34007</v>
      </c>
      <c r="E563" s="322" t="s">
        <v>130</v>
      </c>
      <c r="F563" s="322" t="s">
        <v>126</v>
      </c>
      <c r="G563" s="322"/>
      <c r="H563" s="322">
        <v>2280002102</v>
      </c>
      <c r="I563" s="322" t="s">
        <v>127</v>
      </c>
      <c r="J563" s="322" t="s">
        <v>128</v>
      </c>
      <c r="K563" s="322" t="s">
        <v>162</v>
      </c>
      <c r="L563" s="322" t="s">
        <v>163</v>
      </c>
      <c r="M563" s="322">
        <v>0.30216032999999998</v>
      </c>
      <c r="N563" s="322" t="s">
        <v>159</v>
      </c>
      <c r="O563" s="322" t="s">
        <v>156</v>
      </c>
    </row>
    <row r="564" spans="1:15" x14ac:dyDescent="0.25">
      <c r="A564" s="322" t="s">
        <v>153</v>
      </c>
      <c r="B564" s="322">
        <v>34</v>
      </c>
      <c r="C564" s="322"/>
      <c r="D564" s="322">
        <v>34007</v>
      </c>
      <c r="E564" s="322" t="s">
        <v>130</v>
      </c>
      <c r="F564" s="322" t="s">
        <v>126</v>
      </c>
      <c r="G564" s="322"/>
      <c r="H564" s="322">
        <v>2280002102</v>
      </c>
      <c r="I564" s="322" t="s">
        <v>127</v>
      </c>
      <c r="J564" s="322" t="s">
        <v>128</v>
      </c>
      <c r="K564" s="322" t="s">
        <v>160</v>
      </c>
      <c r="L564" s="322" t="s">
        <v>161</v>
      </c>
      <c r="M564" s="322">
        <v>2.77451E-3</v>
      </c>
      <c r="N564" s="322" t="s">
        <v>159</v>
      </c>
      <c r="O564" s="322" t="s">
        <v>156</v>
      </c>
    </row>
    <row r="565" spans="1:15" x14ac:dyDescent="0.25">
      <c r="A565" s="322" t="s">
        <v>153</v>
      </c>
      <c r="B565" s="322">
        <v>34</v>
      </c>
      <c r="C565" s="322"/>
      <c r="D565" s="322">
        <v>34007</v>
      </c>
      <c r="E565" s="322" t="s">
        <v>130</v>
      </c>
      <c r="F565" s="322" t="s">
        <v>126</v>
      </c>
      <c r="G565" s="322"/>
      <c r="H565" s="322">
        <v>2280002104</v>
      </c>
      <c r="I565" s="322" t="s">
        <v>127</v>
      </c>
      <c r="J565" s="322" t="s">
        <v>128</v>
      </c>
      <c r="K565" s="322" t="s">
        <v>157</v>
      </c>
      <c r="L565" s="322" t="s">
        <v>158</v>
      </c>
      <c r="M565" s="322">
        <v>35.685235839999997</v>
      </c>
      <c r="N565" s="322" t="s">
        <v>159</v>
      </c>
      <c r="O565" s="322" t="s">
        <v>156</v>
      </c>
    </row>
    <row r="566" spans="1:15" x14ac:dyDescent="0.25">
      <c r="A566" s="322" t="s">
        <v>153</v>
      </c>
      <c r="B566" s="322">
        <v>34</v>
      </c>
      <c r="C566" s="322"/>
      <c r="D566" s="322">
        <v>34025</v>
      </c>
      <c r="E566" s="322" t="s">
        <v>39</v>
      </c>
      <c r="F566" s="322" t="s">
        <v>126</v>
      </c>
      <c r="G566" s="322"/>
      <c r="H566" s="322">
        <v>2280002101</v>
      </c>
      <c r="I566" s="322" t="s">
        <v>127</v>
      </c>
      <c r="J566" s="322" t="s">
        <v>128</v>
      </c>
      <c r="K566" s="322" t="s">
        <v>166</v>
      </c>
      <c r="L566" s="322" t="s">
        <v>167</v>
      </c>
      <c r="M566" s="322">
        <v>0.12362380000000001</v>
      </c>
      <c r="N566" s="322" t="s">
        <v>159</v>
      </c>
      <c r="O566" s="322" t="s">
        <v>156</v>
      </c>
    </row>
    <row r="567" spans="1:15" x14ac:dyDescent="0.25">
      <c r="A567" s="322" t="s">
        <v>153</v>
      </c>
      <c r="B567" s="322">
        <v>34</v>
      </c>
      <c r="C567" s="322"/>
      <c r="D567" s="322">
        <v>34025</v>
      </c>
      <c r="E567" s="322" t="s">
        <v>39</v>
      </c>
      <c r="F567" s="322" t="s">
        <v>126</v>
      </c>
      <c r="G567" s="322"/>
      <c r="H567" s="322">
        <v>2280002102</v>
      </c>
      <c r="I567" s="322" t="s">
        <v>127</v>
      </c>
      <c r="J567" s="322" t="s">
        <v>128</v>
      </c>
      <c r="K567" s="322" t="s">
        <v>164</v>
      </c>
      <c r="L567" s="322" t="s">
        <v>165</v>
      </c>
      <c r="M567" s="322">
        <v>9057.4689999999991</v>
      </c>
      <c r="N567" s="322" t="s">
        <v>159</v>
      </c>
      <c r="O567" s="322" t="s">
        <v>156</v>
      </c>
    </row>
    <row r="568" spans="1:15" x14ac:dyDescent="0.25">
      <c r="A568" s="322" t="s">
        <v>153</v>
      </c>
      <c r="B568" s="322">
        <v>34</v>
      </c>
      <c r="C568" s="322"/>
      <c r="D568" s="322">
        <v>34025</v>
      </c>
      <c r="E568" s="322" t="s">
        <v>39</v>
      </c>
      <c r="F568" s="322" t="s">
        <v>126</v>
      </c>
      <c r="G568" s="322"/>
      <c r="H568" s="322">
        <v>2280002102</v>
      </c>
      <c r="I568" s="322" t="s">
        <v>127</v>
      </c>
      <c r="J568" s="322" t="s">
        <v>128</v>
      </c>
      <c r="K568" s="322" t="s">
        <v>30</v>
      </c>
      <c r="L568" s="322" t="s">
        <v>168</v>
      </c>
      <c r="M568" s="322">
        <v>3.242645</v>
      </c>
      <c r="N568" s="322" t="s">
        <v>159</v>
      </c>
      <c r="O568" s="322" t="s">
        <v>156</v>
      </c>
    </row>
    <row r="569" spans="1:15" x14ac:dyDescent="0.25">
      <c r="A569" s="322" t="s">
        <v>153</v>
      </c>
      <c r="B569" s="322">
        <v>34</v>
      </c>
      <c r="C569" s="322"/>
      <c r="D569" s="322">
        <v>34001</v>
      </c>
      <c r="E569" s="322" t="s">
        <v>125</v>
      </c>
      <c r="F569" s="322" t="s">
        <v>126</v>
      </c>
      <c r="G569" s="322"/>
      <c r="H569" s="322">
        <v>2280002201</v>
      </c>
      <c r="I569" s="322" t="s">
        <v>127</v>
      </c>
      <c r="J569" s="322" t="s">
        <v>128</v>
      </c>
      <c r="K569" s="322" t="s">
        <v>171</v>
      </c>
      <c r="L569" s="322" t="s">
        <v>172</v>
      </c>
      <c r="M569" s="322">
        <v>4.3512929999999998E-2</v>
      </c>
      <c r="N569" s="322" t="s">
        <v>159</v>
      </c>
      <c r="O569" s="322" t="s">
        <v>156</v>
      </c>
    </row>
    <row r="570" spans="1:15" x14ac:dyDescent="0.25">
      <c r="A570" s="322" t="s">
        <v>153</v>
      </c>
      <c r="B570" s="322">
        <v>34</v>
      </c>
      <c r="C570" s="322"/>
      <c r="D570" s="322">
        <v>34001</v>
      </c>
      <c r="E570" s="322" t="s">
        <v>125</v>
      </c>
      <c r="F570" s="322" t="s">
        <v>126</v>
      </c>
      <c r="G570" s="322"/>
      <c r="H570" s="322">
        <v>2280002201</v>
      </c>
      <c r="I570" s="322" t="s">
        <v>127</v>
      </c>
      <c r="J570" s="322" t="s">
        <v>128</v>
      </c>
      <c r="K570" s="322" t="s">
        <v>166</v>
      </c>
      <c r="L570" s="322" t="s">
        <v>167</v>
      </c>
      <c r="M570" s="322">
        <v>2.3307150000000001</v>
      </c>
      <c r="N570" s="322" t="s">
        <v>159</v>
      </c>
      <c r="O570" s="322" t="s">
        <v>156</v>
      </c>
    </row>
    <row r="571" spans="1:15" x14ac:dyDescent="0.25">
      <c r="A571" s="322" t="s">
        <v>153</v>
      </c>
      <c r="B571" s="322">
        <v>34</v>
      </c>
      <c r="C571" s="322"/>
      <c r="D571" s="322">
        <v>34001</v>
      </c>
      <c r="E571" s="322" t="s">
        <v>125</v>
      </c>
      <c r="F571" s="322" t="s">
        <v>126</v>
      </c>
      <c r="G571" s="322"/>
      <c r="H571" s="322">
        <v>2280002201</v>
      </c>
      <c r="I571" s="322" t="s">
        <v>127</v>
      </c>
      <c r="J571" s="322" t="s">
        <v>128</v>
      </c>
      <c r="K571" s="322" t="s">
        <v>160</v>
      </c>
      <c r="L571" s="322" t="s">
        <v>161</v>
      </c>
      <c r="M571" s="322">
        <v>3.6520810000000001E-2</v>
      </c>
      <c r="N571" s="322" t="s">
        <v>159</v>
      </c>
      <c r="O571" s="322" t="s">
        <v>156</v>
      </c>
    </row>
    <row r="572" spans="1:15" x14ac:dyDescent="0.25">
      <c r="A572" s="322" t="s">
        <v>153</v>
      </c>
      <c r="B572" s="322">
        <v>34</v>
      </c>
      <c r="C572" s="322"/>
      <c r="D572" s="322">
        <v>34001</v>
      </c>
      <c r="E572" s="322" t="s">
        <v>125</v>
      </c>
      <c r="F572" s="322" t="s">
        <v>126</v>
      </c>
      <c r="G572" s="322"/>
      <c r="H572" s="322">
        <v>2280002202</v>
      </c>
      <c r="I572" s="322" t="s">
        <v>127</v>
      </c>
      <c r="J572" s="322" t="s">
        <v>128</v>
      </c>
      <c r="K572" s="322" t="s">
        <v>169</v>
      </c>
      <c r="L572" s="322" t="s">
        <v>170</v>
      </c>
      <c r="M572" s="322">
        <v>3.5627689999999999</v>
      </c>
      <c r="N572" s="322" t="s">
        <v>159</v>
      </c>
      <c r="O572" s="322" t="s">
        <v>156</v>
      </c>
    </row>
    <row r="573" spans="1:15" x14ac:dyDescent="0.25">
      <c r="A573" s="322" t="s">
        <v>153</v>
      </c>
      <c r="B573" s="322">
        <v>34</v>
      </c>
      <c r="C573" s="322"/>
      <c r="D573" s="322">
        <v>34001</v>
      </c>
      <c r="E573" s="322" t="s">
        <v>125</v>
      </c>
      <c r="F573" s="322" t="s">
        <v>126</v>
      </c>
      <c r="G573" s="322"/>
      <c r="H573" s="322">
        <v>2280002203</v>
      </c>
      <c r="I573" s="322" t="s">
        <v>127</v>
      </c>
      <c r="J573" s="322" t="s">
        <v>128</v>
      </c>
      <c r="K573" s="322" t="s">
        <v>164</v>
      </c>
      <c r="L573" s="322" t="s">
        <v>165</v>
      </c>
      <c r="M573" s="322">
        <v>106.9581</v>
      </c>
      <c r="N573" s="322" t="s">
        <v>159</v>
      </c>
      <c r="O573" s="322" t="s">
        <v>156</v>
      </c>
    </row>
    <row r="574" spans="1:15" x14ac:dyDescent="0.25">
      <c r="A574" s="322" t="s">
        <v>153</v>
      </c>
      <c r="B574" s="322">
        <v>34</v>
      </c>
      <c r="C574" s="322"/>
      <c r="D574" s="322">
        <v>34001</v>
      </c>
      <c r="E574" s="322" t="s">
        <v>125</v>
      </c>
      <c r="F574" s="322" t="s">
        <v>126</v>
      </c>
      <c r="G574" s="322"/>
      <c r="H574" s="322">
        <v>2280002203</v>
      </c>
      <c r="I574" s="322" t="s">
        <v>127</v>
      </c>
      <c r="J574" s="322" t="s">
        <v>128</v>
      </c>
      <c r="K574" s="322" t="s">
        <v>160</v>
      </c>
      <c r="L574" s="322" t="s">
        <v>161</v>
      </c>
      <c r="M574" s="322">
        <v>6.5348199999999995E-2</v>
      </c>
      <c r="N574" s="322" t="s">
        <v>159</v>
      </c>
      <c r="O574" s="322" t="s">
        <v>156</v>
      </c>
    </row>
    <row r="575" spans="1:15" x14ac:dyDescent="0.25">
      <c r="A575" s="322" t="s">
        <v>153</v>
      </c>
      <c r="B575" s="322">
        <v>34</v>
      </c>
      <c r="C575" s="322"/>
      <c r="D575" s="322">
        <v>34001</v>
      </c>
      <c r="E575" s="322" t="s">
        <v>125</v>
      </c>
      <c r="F575" s="322" t="s">
        <v>126</v>
      </c>
      <c r="G575" s="322"/>
      <c r="H575" s="322">
        <v>2280002204</v>
      </c>
      <c r="I575" s="322" t="s">
        <v>127</v>
      </c>
      <c r="J575" s="322" t="s">
        <v>128</v>
      </c>
      <c r="K575" s="322" t="s">
        <v>157</v>
      </c>
      <c r="L575" s="322" t="s">
        <v>158</v>
      </c>
      <c r="M575" s="322">
        <v>0.80023310000000003</v>
      </c>
      <c r="N575" s="322" t="s">
        <v>159</v>
      </c>
      <c r="O575" s="322" t="s">
        <v>156</v>
      </c>
    </row>
    <row r="576" spans="1:15" x14ac:dyDescent="0.25">
      <c r="A576" s="322" t="s">
        <v>153</v>
      </c>
      <c r="B576" s="322">
        <v>34</v>
      </c>
      <c r="C576" s="322"/>
      <c r="D576" s="322">
        <v>34003</v>
      </c>
      <c r="E576" s="322" t="s">
        <v>34</v>
      </c>
      <c r="F576" s="322" t="s">
        <v>126</v>
      </c>
      <c r="G576" s="322"/>
      <c r="H576" s="322">
        <v>2280002203</v>
      </c>
      <c r="I576" s="322" t="s">
        <v>127</v>
      </c>
      <c r="J576" s="322" t="s">
        <v>128</v>
      </c>
      <c r="K576" s="322" t="s">
        <v>157</v>
      </c>
      <c r="L576" s="322" t="s">
        <v>158</v>
      </c>
      <c r="M576" s="322">
        <v>2.413195</v>
      </c>
      <c r="N576" s="322" t="s">
        <v>159</v>
      </c>
      <c r="O576" s="322" t="s">
        <v>156</v>
      </c>
    </row>
    <row r="577" spans="1:15" x14ac:dyDescent="0.25">
      <c r="A577" s="322" t="s">
        <v>153</v>
      </c>
      <c r="B577" s="322">
        <v>34</v>
      </c>
      <c r="C577" s="322"/>
      <c r="D577" s="322">
        <v>34003</v>
      </c>
      <c r="E577" s="322" t="s">
        <v>34</v>
      </c>
      <c r="F577" s="322" t="s">
        <v>126</v>
      </c>
      <c r="G577" s="322"/>
      <c r="H577" s="322">
        <v>2280002203</v>
      </c>
      <c r="I577" s="322" t="s">
        <v>127</v>
      </c>
      <c r="J577" s="322" t="s">
        <v>128</v>
      </c>
      <c r="K577" s="322" t="s">
        <v>160</v>
      </c>
      <c r="L577" s="322" t="s">
        <v>161</v>
      </c>
      <c r="M577" s="322">
        <v>5.5507689999999998E-2</v>
      </c>
      <c r="N577" s="322" t="s">
        <v>159</v>
      </c>
      <c r="O577" s="322" t="s">
        <v>156</v>
      </c>
    </row>
    <row r="578" spans="1:15" x14ac:dyDescent="0.25">
      <c r="A578" s="322" t="s">
        <v>153</v>
      </c>
      <c r="B578" s="322">
        <v>34</v>
      </c>
      <c r="C578" s="322"/>
      <c r="D578" s="322">
        <v>34005</v>
      </c>
      <c r="E578" s="322" t="s">
        <v>129</v>
      </c>
      <c r="F578" s="322" t="s">
        <v>126</v>
      </c>
      <c r="G578" s="322"/>
      <c r="H578" s="322">
        <v>2280002201</v>
      </c>
      <c r="I578" s="322" t="s">
        <v>127</v>
      </c>
      <c r="J578" s="322" t="s">
        <v>128</v>
      </c>
      <c r="K578" s="322">
        <v>7439921</v>
      </c>
      <c r="L578" s="322" t="s">
        <v>154</v>
      </c>
      <c r="M578" s="322">
        <v>5.8853099999999998E-2</v>
      </c>
      <c r="N578" s="322" t="s">
        <v>155</v>
      </c>
      <c r="O578" s="322" t="s">
        <v>156</v>
      </c>
    </row>
    <row r="579" spans="1:15" x14ac:dyDescent="0.25">
      <c r="A579" s="322" t="s">
        <v>153</v>
      </c>
      <c r="B579" s="322">
        <v>34</v>
      </c>
      <c r="C579" s="322"/>
      <c r="D579" s="322">
        <v>34005</v>
      </c>
      <c r="E579" s="322" t="s">
        <v>129</v>
      </c>
      <c r="F579" s="322" t="s">
        <v>126</v>
      </c>
      <c r="G579" s="322"/>
      <c r="H579" s="322">
        <v>2280002202</v>
      </c>
      <c r="I579" s="322" t="s">
        <v>127</v>
      </c>
      <c r="J579" s="322" t="s">
        <v>128</v>
      </c>
      <c r="K579" s="322" t="s">
        <v>164</v>
      </c>
      <c r="L579" s="322" t="s">
        <v>165</v>
      </c>
      <c r="M579" s="322">
        <v>898.2414</v>
      </c>
      <c r="N579" s="322" t="s">
        <v>159</v>
      </c>
      <c r="O579" s="322" t="s">
        <v>156</v>
      </c>
    </row>
    <row r="580" spans="1:15" x14ac:dyDescent="0.25">
      <c r="A580" s="322" t="s">
        <v>153</v>
      </c>
      <c r="B580" s="322">
        <v>34</v>
      </c>
      <c r="C580" s="322"/>
      <c r="D580" s="322">
        <v>34005</v>
      </c>
      <c r="E580" s="322" t="s">
        <v>129</v>
      </c>
      <c r="F580" s="322" t="s">
        <v>126</v>
      </c>
      <c r="G580" s="322"/>
      <c r="H580" s="322">
        <v>2280002203</v>
      </c>
      <c r="I580" s="322" t="s">
        <v>127</v>
      </c>
      <c r="J580" s="322" t="s">
        <v>128</v>
      </c>
      <c r="K580" s="322" t="s">
        <v>162</v>
      </c>
      <c r="L580" s="322" t="s">
        <v>163</v>
      </c>
      <c r="M580" s="322">
        <v>1.3605700000000001</v>
      </c>
      <c r="N580" s="322" t="s">
        <v>159</v>
      </c>
      <c r="O580" s="322" t="s">
        <v>156</v>
      </c>
    </row>
    <row r="581" spans="1:15" x14ac:dyDescent="0.25">
      <c r="A581" s="322" t="s">
        <v>153</v>
      </c>
      <c r="B581" s="322">
        <v>34</v>
      </c>
      <c r="C581" s="322"/>
      <c r="D581" s="322">
        <v>34005</v>
      </c>
      <c r="E581" s="322" t="s">
        <v>129</v>
      </c>
      <c r="F581" s="322" t="s">
        <v>126</v>
      </c>
      <c r="G581" s="322"/>
      <c r="H581" s="322">
        <v>2280002203</v>
      </c>
      <c r="I581" s="322" t="s">
        <v>127</v>
      </c>
      <c r="J581" s="322" t="s">
        <v>128</v>
      </c>
      <c r="K581" s="322" t="s">
        <v>171</v>
      </c>
      <c r="L581" s="322" t="s">
        <v>172</v>
      </c>
      <c r="M581" s="322">
        <v>2.5668269999999998E-3</v>
      </c>
      <c r="N581" s="322" t="s">
        <v>159</v>
      </c>
      <c r="O581" s="322" t="s">
        <v>156</v>
      </c>
    </row>
    <row r="582" spans="1:15" x14ac:dyDescent="0.25">
      <c r="A582" s="322" t="s">
        <v>153</v>
      </c>
      <c r="B582" s="322">
        <v>34</v>
      </c>
      <c r="C582" s="322"/>
      <c r="D582" s="322">
        <v>34005</v>
      </c>
      <c r="E582" s="322" t="s">
        <v>129</v>
      </c>
      <c r="F582" s="322" t="s">
        <v>126</v>
      </c>
      <c r="G582" s="322"/>
      <c r="H582" s="322">
        <v>2280002203</v>
      </c>
      <c r="I582" s="322" t="s">
        <v>127</v>
      </c>
      <c r="J582" s="322" t="s">
        <v>128</v>
      </c>
      <c r="K582" s="322">
        <v>7439921</v>
      </c>
      <c r="L582" s="322" t="s">
        <v>154</v>
      </c>
      <c r="M582" s="322">
        <v>3.3407720000000002E-2</v>
      </c>
      <c r="N582" s="322" t="s">
        <v>155</v>
      </c>
      <c r="O582" s="322" t="s">
        <v>156</v>
      </c>
    </row>
    <row r="583" spans="1:15" x14ac:dyDescent="0.25">
      <c r="A583" s="322" t="s">
        <v>153</v>
      </c>
      <c r="B583" s="322">
        <v>34</v>
      </c>
      <c r="C583" s="322"/>
      <c r="D583" s="322">
        <v>34005</v>
      </c>
      <c r="E583" s="322" t="s">
        <v>129</v>
      </c>
      <c r="F583" s="322" t="s">
        <v>126</v>
      </c>
      <c r="G583" s="322"/>
      <c r="H583" s="322">
        <v>2280002204</v>
      </c>
      <c r="I583" s="322" t="s">
        <v>127</v>
      </c>
      <c r="J583" s="322" t="s">
        <v>128</v>
      </c>
      <c r="K583" s="322" t="s">
        <v>30</v>
      </c>
      <c r="L583" s="322" t="s">
        <v>168</v>
      </c>
      <c r="M583" s="322">
        <v>9.0644310000000006E-2</v>
      </c>
      <c r="N583" s="322" t="s">
        <v>159</v>
      </c>
      <c r="O583" s="322" t="s">
        <v>156</v>
      </c>
    </row>
    <row r="584" spans="1:15" x14ac:dyDescent="0.25">
      <c r="A584" s="322" t="s">
        <v>153</v>
      </c>
      <c r="B584" s="322">
        <v>34</v>
      </c>
      <c r="C584" s="322"/>
      <c r="D584" s="322">
        <v>34007</v>
      </c>
      <c r="E584" s="322" t="s">
        <v>130</v>
      </c>
      <c r="F584" s="322" t="s">
        <v>126</v>
      </c>
      <c r="G584" s="322"/>
      <c r="H584" s="322">
        <v>2280002201</v>
      </c>
      <c r="I584" s="322" t="s">
        <v>127</v>
      </c>
      <c r="J584" s="322" t="s">
        <v>128</v>
      </c>
      <c r="K584" s="322" t="s">
        <v>171</v>
      </c>
      <c r="L584" s="322" t="s">
        <v>172</v>
      </c>
      <c r="M584" s="322">
        <v>9.2858119999999992E-3</v>
      </c>
      <c r="N584" s="322" t="s">
        <v>159</v>
      </c>
      <c r="O584" s="322" t="s">
        <v>156</v>
      </c>
    </row>
    <row r="585" spans="1:15" x14ac:dyDescent="0.25">
      <c r="A585" s="322" t="s">
        <v>153</v>
      </c>
      <c r="B585" s="322">
        <v>34</v>
      </c>
      <c r="C585" s="322"/>
      <c r="D585" s="322">
        <v>34007</v>
      </c>
      <c r="E585" s="322" t="s">
        <v>130</v>
      </c>
      <c r="F585" s="322" t="s">
        <v>126</v>
      </c>
      <c r="G585" s="322"/>
      <c r="H585" s="322">
        <v>2280002201</v>
      </c>
      <c r="I585" s="322" t="s">
        <v>127</v>
      </c>
      <c r="J585" s="322" t="s">
        <v>128</v>
      </c>
      <c r="K585" s="322" t="s">
        <v>157</v>
      </c>
      <c r="L585" s="322" t="s">
        <v>158</v>
      </c>
      <c r="M585" s="322">
        <v>15.79162</v>
      </c>
      <c r="N585" s="322" t="s">
        <v>159</v>
      </c>
      <c r="O585" s="322" t="s">
        <v>156</v>
      </c>
    </row>
    <row r="586" spans="1:15" x14ac:dyDescent="0.25">
      <c r="A586" s="322" t="s">
        <v>153</v>
      </c>
      <c r="B586" s="322">
        <v>34</v>
      </c>
      <c r="C586" s="322"/>
      <c r="D586" s="322">
        <v>34007</v>
      </c>
      <c r="E586" s="322" t="s">
        <v>130</v>
      </c>
      <c r="F586" s="322" t="s">
        <v>126</v>
      </c>
      <c r="G586" s="322"/>
      <c r="H586" s="322">
        <v>2280002202</v>
      </c>
      <c r="I586" s="322" t="s">
        <v>127</v>
      </c>
      <c r="J586" s="322" t="s">
        <v>128</v>
      </c>
      <c r="K586" s="322" t="s">
        <v>160</v>
      </c>
      <c r="L586" s="322" t="s">
        <v>161</v>
      </c>
      <c r="M586" s="322">
        <v>0.39042339999999998</v>
      </c>
      <c r="N586" s="322" t="s">
        <v>159</v>
      </c>
      <c r="O586" s="322" t="s">
        <v>156</v>
      </c>
    </row>
    <row r="587" spans="1:15" x14ac:dyDescent="0.25">
      <c r="A587" s="322" t="s">
        <v>153</v>
      </c>
      <c r="B587" s="322">
        <v>34</v>
      </c>
      <c r="C587" s="322"/>
      <c r="D587" s="322">
        <v>34007</v>
      </c>
      <c r="E587" s="322" t="s">
        <v>130</v>
      </c>
      <c r="F587" s="322" t="s">
        <v>126</v>
      </c>
      <c r="G587" s="322"/>
      <c r="H587" s="322">
        <v>2280002203</v>
      </c>
      <c r="I587" s="322" t="s">
        <v>127</v>
      </c>
      <c r="J587" s="322" t="s">
        <v>128</v>
      </c>
      <c r="K587" s="322" t="s">
        <v>164</v>
      </c>
      <c r="L587" s="322" t="s">
        <v>165</v>
      </c>
      <c r="M587" s="322">
        <v>1130.269</v>
      </c>
      <c r="N587" s="322" t="s">
        <v>159</v>
      </c>
      <c r="O587" s="322" t="s">
        <v>156</v>
      </c>
    </row>
    <row r="588" spans="1:15" x14ac:dyDescent="0.25">
      <c r="A588" s="322" t="s">
        <v>153</v>
      </c>
      <c r="B588" s="322">
        <v>34</v>
      </c>
      <c r="C588" s="322"/>
      <c r="D588" s="322">
        <v>34007</v>
      </c>
      <c r="E588" s="322" t="s">
        <v>130</v>
      </c>
      <c r="F588" s="322" t="s">
        <v>126</v>
      </c>
      <c r="G588" s="322"/>
      <c r="H588" s="322">
        <v>2280002203</v>
      </c>
      <c r="I588" s="322" t="s">
        <v>127</v>
      </c>
      <c r="J588" s="322" t="s">
        <v>128</v>
      </c>
      <c r="K588" s="322" t="s">
        <v>171</v>
      </c>
      <c r="L588" s="322" t="s">
        <v>172</v>
      </c>
      <c r="M588" s="322">
        <v>1.265936E-2</v>
      </c>
      <c r="N588" s="322" t="s">
        <v>159</v>
      </c>
      <c r="O588" s="322" t="s">
        <v>156</v>
      </c>
    </row>
    <row r="589" spans="1:15" x14ac:dyDescent="0.25">
      <c r="A589" s="322" t="s">
        <v>153</v>
      </c>
      <c r="B589" s="322">
        <v>34</v>
      </c>
      <c r="C589" s="322"/>
      <c r="D589" s="322">
        <v>34007</v>
      </c>
      <c r="E589" s="322" t="s">
        <v>130</v>
      </c>
      <c r="F589" s="322" t="s">
        <v>126</v>
      </c>
      <c r="G589" s="322"/>
      <c r="H589" s="322">
        <v>2280002203</v>
      </c>
      <c r="I589" s="322" t="s">
        <v>127</v>
      </c>
      <c r="J589" s="322" t="s">
        <v>128</v>
      </c>
      <c r="K589" s="322" t="s">
        <v>157</v>
      </c>
      <c r="L589" s="322" t="s">
        <v>158</v>
      </c>
      <c r="M589" s="322">
        <v>40.74098</v>
      </c>
      <c r="N589" s="322" t="s">
        <v>159</v>
      </c>
      <c r="O589" s="322" t="s">
        <v>156</v>
      </c>
    </row>
    <row r="590" spans="1:15" x14ac:dyDescent="0.25">
      <c r="A590" s="322" t="s">
        <v>153</v>
      </c>
      <c r="B590" s="322">
        <v>34</v>
      </c>
      <c r="C590" s="322"/>
      <c r="D590" s="322">
        <v>34007</v>
      </c>
      <c r="E590" s="322" t="s">
        <v>130</v>
      </c>
      <c r="F590" s="322" t="s">
        <v>126</v>
      </c>
      <c r="G590" s="322"/>
      <c r="H590" s="322">
        <v>2280002203</v>
      </c>
      <c r="I590" s="322" t="s">
        <v>127</v>
      </c>
      <c r="J590" s="322" t="s">
        <v>128</v>
      </c>
      <c r="K590" s="322" t="s">
        <v>30</v>
      </c>
      <c r="L590" s="322" t="s">
        <v>168</v>
      </c>
      <c r="M590" s="322">
        <v>0.65774010000000005</v>
      </c>
      <c r="N590" s="322" t="s">
        <v>159</v>
      </c>
      <c r="O590" s="322" t="s">
        <v>156</v>
      </c>
    </row>
    <row r="591" spans="1:15" x14ac:dyDescent="0.25">
      <c r="A591" s="322" t="s">
        <v>153</v>
      </c>
      <c r="B591" s="322">
        <v>34</v>
      </c>
      <c r="C591" s="322"/>
      <c r="D591" s="322">
        <v>34007</v>
      </c>
      <c r="E591" s="322" t="s">
        <v>130</v>
      </c>
      <c r="F591" s="322" t="s">
        <v>126</v>
      </c>
      <c r="G591" s="322"/>
      <c r="H591" s="322">
        <v>2280002204</v>
      </c>
      <c r="I591" s="322" t="s">
        <v>127</v>
      </c>
      <c r="J591" s="322" t="s">
        <v>128</v>
      </c>
      <c r="K591" s="322" t="s">
        <v>30</v>
      </c>
      <c r="L591" s="322" t="s">
        <v>168</v>
      </c>
      <c r="M591" s="322">
        <v>2.8738139999999999</v>
      </c>
      <c r="N591" s="322" t="s">
        <v>159</v>
      </c>
      <c r="O591" s="322" t="s">
        <v>156</v>
      </c>
    </row>
    <row r="592" spans="1:15" x14ac:dyDescent="0.25">
      <c r="A592" s="322" t="s">
        <v>153</v>
      </c>
      <c r="B592" s="322">
        <v>34</v>
      </c>
      <c r="C592" s="322"/>
      <c r="D592" s="322">
        <v>34007</v>
      </c>
      <c r="E592" s="322" t="s">
        <v>130</v>
      </c>
      <c r="F592" s="322" t="s">
        <v>126</v>
      </c>
      <c r="G592" s="322"/>
      <c r="H592" s="322">
        <v>2280002204</v>
      </c>
      <c r="I592" s="322" t="s">
        <v>127</v>
      </c>
      <c r="J592" s="322" t="s">
        <v>128</v>
      </c>
      <c r="K592" s="322" t="s">
        <v>157</v>
      </c>
      <c r="L592" s="322" t="s">
        <v>158</v>
      </c>
      <c r="M592" s="322">
        <v>136.43790000000001</v>
      </c>
      <c r="N592" s="322" t="s">
        <v>159</v>
      </c>
      <c r="O592" s="322" t="s">
        <v>156</v>
      </c>
    </row>
    <row r="593" spans="1:15" x14ac:dyDescent="0.25">
      <c r="A593" s="322" t="s">
        <v>153</v>
      </c>
      <c r="B593" s="322">
        <v>34</v>
      </c>
      <c r="C593" s="322"/>
      <c r="D593" s="322">
        <v>34009</v>
      </c>
      <c r="E593" s="322" t="s">
        <v>131</v>
      </c>
      <c r="F593" s="322" t="s">
        <v>126</v>
      </c>
      <c r="G593" s="322"/>
      <c r="H593" s="322">
        <v>2280002204</v>
      </c>
      <c r="I593" s="322" t="s">
        <v>127</v>
      </c>
      <c r="J593" s="322" t="s">
        <v>128</v>
      </c>
      <c r="K593" s="322" t="s">
        <v>160</v>
      </c>
      <c r="L593" s="322" t="s">
        <v>161</v>
      </c>
      <c r="M593" s="322">
        <v>0.18101929999999999</v>
      </c>
      <c r="N593" s="322" t="s">
        <v>159</v>
      </c>
      <c r="O593" s="322" t="s">
        <v>156</v>
      </c>
    </row>
    <row r="594" spans="1:15" x14ac:dyDescent="0.25">
      <c r="A594" s="322" t="s">
        <v>153</v>
      </c>
      <c r="B594" s="322">
        <v>34</v>
      </c>
      <c r="C594" s="322"/>
      <c r="D594" s="322">
        <v>34011</v>
      </c>
      <c r="E594" s="322" t="s">
        <v>132</v>
      </c>
      <c r="F594" s="322" t="s">
        <v>126</v>
      </c>
      <c r="G594" s="322"/>
      <c r="H594" s="322">
        <v>2280002201</v>
      </c>
      <c r="I594" s="322" t="s">
        <v>127</v>
      </c>
      <c r="J594" s="322" t="s">
        <v>128</v>
      </c>
      <c r="K594" s="322" t="s">
        <v>160</v>
      </c>
      <c r="L594" s="322" t="s">
        <v>161</v>
      </c>
      <c r="M594" s="322">
        <v>4.5038590000000003E-2</v>
      </c>
      <c r="N594" s="322" t="s">
        <v>159</v>
      </c>
      <c r="O594" s="322" t="s">
        <v>156</v>
      </c>
    </row>
    <row r="595" spans="1:15" x14ac:dyDescent="0.25">
      <c r="A595" s="322" t="s">
        <v>153</v>
      </c>
      <c r="B595" s="322">
        <v>34</v>
      </c>
      <c r="C595" s="322"/>
      <c r="D595" s="322">
        <v>34011</v>
      </c>
      <c r="E595" s="322" t="s">
        <v>132</v>
      </c>
      <c r="F595" s="322" t="s">
        <v>126</v>
      </c>
      <c r="G595" s="322"/>
      <c r="H595" s="322">
        <v>2280002202</v>
      </c>
      <c r="I595" s="322" t="s">
        <v>127</v>
      </c>
      <c r="J595" s="322" t="s">
        <v>128</v>
      </c>
      <c r="K595" s="322">
        <v>7439921</v>
      </c>
      <c r="L595" s="322" t="s">
        <v>154</v>
      </c>
      <c r="M595" s="322">
        <v>0.24059140000000001</v>
      </c>
      <c r="N595" s="322" t="s">
        <v>155</v>
      </c>
      <c r="O595" s="322" t="s">
        <v>156</v>
      </c>
    </row>
    <row r="596" spans="1:15" x14ac:dyDescent="0.25">
      <c r="A596" s="322" t="s">
        <v>153</v>
      </c>
      <c r="B596" s="322">
        <v>34</v>
      </c>
      <c r="C596" s="322"/>
      <c r="D596" s="322">
        <v>34011</v>
      </c>
      <c r="E596" s="322" t="s">
        <v>132</v>
      </c>
      <c r="F596" s="322" t="s">
        <v>126</v>
      </c>
      <c r="G596" s="322"/>
      <c r="H596" s="322">
        <v>2280002204</v>
      </c>
      <c r="I596" s="322" t="s">
        <v>127</v>
      </c>
      <c r="J596" s="322" t="s">
        <v>128</v>
      </c>
      <c r="K596" s="322" t="s">
        <v>160</v>
      </c>
      <c r="L596" s="322" t="s">
        <v>161</v>
      </c>
      <c r="M596" s="322">
        <v>1.9956199999999999</v>
      </c>
      <c r="N596" s="322" t="s">
        <v>159</v>
      </c>
      <c r="O596" s="322" t="s">
        <v>156</v>
      </c>
    </row>
    <row r="597" spans="1:15" x14ac:dyDescent="0.25">
      <c r="A597" s="322" t="s">
        <v>153</v>
      </c>
      <c r="B597" s="322">
        <v>34</v>
      </c>
      <c r="C597" s="322"/>
      <c r="D597" s="322">
        <v>34013</v>
      </c>
      <c r="E597" s="322" t="s">
        <v>35</v>
      </c>
      <c r="F597" s="322" t="s">
        <v>126</v>
      </c>
      <c r="G597" s="322"/>
      <c r="H597" s="322">
        <v>2280002201</v>
      </c>
      <c r="I597" s="322" t="s">
        <v>127</v>
      </c>
      <c r="J597" s="322" t="s">
        <v>128</v>
      </c>
      <c r="K597" s="322" t="s">
        <v>164</v>
      </c>
      <c r="L597" s="322" t="s">
        <v>165</v>
      </c>
      <c r="M597" s="322">
        <v>722.02970000000005</v>
      </c>
      <c r="N597" s="322" t="s">
        <v>159</v>
      </c>
      <c r="O597" s="322" t="s">
        <v>156</v>
      </c>
    </row>
    <row r="598" spans="1:15" x14ac:dyDescent="0.25">
      <c r="A598" s="322" t="s">
        <v>153</v>
      </c>
      <c r="B598" s="322">
        <v>34</v>
      </c>
      <c r="C598" s="322"/>
      <c r="D598" s="322">
        <v>34013</v>
      </c>
      <c r="E598" s="322" t="s">
        <v>35</v>
      </c>
      <c r="F598" s="322" t="s">
        <v>126</v>
      </c>
      <c r="G598" s="322"/>
      <c r="H598" s="322">
        <v>2280002201</v>
      </c>
      <c r="I598" s="322" t="s">
        <v>127</v>
      </c>
      <c r="J598" s="322" t="s">
        <v>128</v>
      </c>
      <c r="K598" s="322" t="s">
        <v>157</v>
      </c>
      <c r="L598" s="322" t="s">
        <v>158</v>
      </c>
      <c r="M598" s="322">
        <v>12.05607</v>
      </c>
      <c r="N598" s="322" t="s">
        <v>159</v>
      </c>
      <c r="O598" s="322" t="s">
        <v>156</v>
      </c>
    </row>
    <row r="599" spans="1:15" x14ac:dyDescent="0.25">
      <c r="A599" s="322" t="s">
        <v>153</v>
      </c>
      <c r="B599" s="322">
        <v>34</v>
      </c>
      <c r="C599" s="322"/>
      <c r="D599" s="322">
        <v>34013</v>
      </c>
      <c r="E599" s="322" t="s">
        <v>35</v>
      </c>
      <c r="F599" s="322" t="s">
        <v>126</v>
      </c>
      <c r="G599" s="322"/>
      <c r="H599" s="322">
        <v>2280002201</v>
      </c>
      <c r="I599" s="322" t="s">
        <v>127</v>
      </c>
      <c r="J599" s="322" t="s">
        <v>128</v>
      </c>
      <c r="K599" s="322" t="s">
        <v>30</v>
      </c>
      <c r="L599" s="322" t="s">
        <v>168</v>
      </c>
      <c r="M599" s="322">
        <v>0.32069940000000002</v>
      </c>
      <c r="N599" s="322" t="s">
        <v>159</v>
      </c>
      <c r="O599" s="322" t="s">
        <v>156</v>
      </c>
    </row>
    <row r="600" spans="1:15" x14ac:dyDescent="0.25">
      <c r="A600" s="322" t="s">
        <v>153</v>
      </c>
      <c r="B600" s="322">
        <v>34</v>
      </c>
      <c r="C600" s="322"/>
      <c r="D600" s="322">
        <v>34013</v>
      </c>
      <c r="E600" s="322" t="s">
        <v>35</v>
      </c>
      <c r="F600" s="322" t="s">
        <v>126</v>
      </c>
      <c r="G600" s="322"/>
      <c r="H600" s="322">
        <v>2280002202</v>
      </c>
      <c r="I600" s="322" t="s">
        <v>127</v>
      </c>
      <c r="J600" s="322" t="s">
        <v>128</v>
      </c>
      <c r="K600" s="322" t="s">
        <v>162</v>
      </c>
      <c r="L600" s="322" t="s">
        <v>163</v>
      </c>
      <c r="M600" s="322">
        <v>4.4334210000000001</v>
      </c>
      <c r="N600" s="322" t="s">
        <v>159</v>
      </c>
      <c r="O600" s="322" t="s">
        <v>156</v>
      </c>
    </row>
    <row r="601" spans="1:15" x14ac:dyDescent="0.25">
      <c r="A601" s="322" t="s">
        <v>153</v>
      </c>
      <c r="B601" s="322">
        <v>34</v>
      </c>
      <c r="C601" s="322"/>
      <c r="D601" s="322">
        <v>34013</v>
      </c>
      <c r="E601" s="322" t="s">
        <v>35</v>
      </c>
      <c r="F601" s="322" t="s">
        <v>126</v>
      </c>
      <c r="G601" s="322"/>
      <c r="H601" s="322">
        <v>2280002202</v>
      </c>
      <c r="I601" s="322" t="s">
        <v>127</v>
      </c>
      <c r="J601" s="322" t="s">
        <v>128</v>
      </c>
      <c r="K601" s="322" t="s">
        <v>164</v>
      </c>
      <c r="L601" s="322" t="s">
        <v>165</v>
      </c>
      <c r="M601" s="322">
        <v>2765.5830000000001</v>
      </c>
      <c r="N601" s="322" t="s">
        <v>159</v>
      </c>
      <c r="O601" s="322" t="s">
        <v>156</v>
      </c>
    </row>
    <row r="602" spans="1:15" x14ac:dyDescent="0.25">
      <c r="A602" s="322" t="s">
        <v>153</v>
      </c>
      <c r="B602" s="322">
        <v>34</v>
      </c>
      <c r="C602" s="322"/>
      <c r="D602" s="322">
        <v>34013</v>
      </c>
      <c r="E602" s="322" t="s">
        <v>35</v>
      </c>
      <c r="F602" s="322" t="s">
        <v>126</v>
      </c>
      <c r="G602" s="322"/>
      <c r="H602" s="322">
        <v>2280002204</v>
      </c>
      <c r="I602" s="322" t="s">
        <v>127</v>
      </c>
      <c r="J602" s="322" t="s">
        <v>128</v>
      </c>
      <c r="K602" s="322" t="s">
        <v>157</v>
      </c>
      <c r="L602" s="322" t="s">
        <v>158</v>
      </c>
      <c r="M602" s="322">
        <v>13.05181</v>
      </c>
      <c r="N602" s="322" t="s">
        <v>159</v>
      </c>
      <c r="O602" s="322" t="s">
        <v>156</v>
      </c>
    </row>
    <row r="603" spans="1:15" x14ac:dyDescent="0.25">
      <c r="A603" s="322" t="s">
        <v>153</v>
      </c>
      <c r="B603" s="322">
        <v>34</v>
      </c>
      <c r="C603" s="322"/>
      <c r="D603" s="322">
        <v>34013</v>
      </c>
      <c r="E603" s="322" t="s">
        <v>35</v>
      </c>
      <c r="F603" s="322" t="s">
        <v>126</v>
      </c>
      <c r="G603" s="322"/>
      <c r="H603" s="322">
        <v>2280002204</v>
      </c>
      <c r="I603" s="322" t="s">
        <v>127</v>
      </c>
      <c r="J603" s="322" t="s">
        <v>128</v>
      </c>
      <c r="K603" s="322" t="s">
        <v>30</v>
      </c>
      <c r="L603" s="322" t="s">
        <v>168</v>
      </c>
      <c r="M603" s="322">
        <v>0.36343490000000001</v>
      </c>
      <c r="N603" s="322" t="s">
        <v>159</v>
      </c>
      <c r="O603" s="322" t="s">
        <v>156</v>
      </c>
    </row>
    <row r="604" spans="1:15" x14ac:dyDescent="0.25">
      <c r="A604" s="322" t="s">
        <v>153</v>
      </c>
      <c r="B604" s="322">
        <v>34</v>
      </c>
      <c r="C604" s="322"/>
      <c r="D604" s="322">
        <v>34015</v>
      </c>
      <c r="E604" s="322" t="s">
        <v>133</v>
      </c>
      <c r="F604" s="322" t="s">
        <v>126</v>
      </c>
      <c r="G604" s="322"/>
      <c r="H604" s="322">
        <v>2280002201</v>
      </c>
      <c r="I604" s="322" t="s">
        <v>127</v>
      </c>
      <c r="J604" s="322" t="s">
        <v>128</v>
      </c>
      <c r="K604" s="322" t="s">
        <v>162</v>
      </c>
      <c r="L604" s="322" t="s">
        <v>163</v>
      </c>
      <c r="M604" s="322">
        <v>13.98015</v>
      </c>
      <c r="N604" s="322" t="s">
        <v>159</v>
      </c>
      <c r="O604" s="322" t="s">
        <v>156</v>
      </c>
    </row>
    <row r="605" spans="1:15" x14ac:dyDescent="0.25">
      <c r="A605" s="322" t="s">
        <v>153</v>
      </c>
      <c r="B605" s="322">
        <v>34</v>
      </c>
      <c r="C605" s="322"/>
      <c r="D605" s="322">
        <v>34015</v>
      </c>
      <c r="E605" s="322" t="s">
        <v>133</v>
      </c>
      <c r="F605" s="322" t="s">
        <v>126</v>
      </c>
      <c r="G605" s="322"/>
      <c r="H605" s="322">
        <v>2280002202</v>
      </c>
      <c r="I605" s="322" t="s">
        <v>127</v>
      </c>
      <c r="J605" s="322" t="s">
        <v>128</v>
      </c>
      <c r="K605" s="322" t="s">
        <v>164</v>
      </c>
      <c r="L605" s="322" t="s">
        <v>165</v>
      </c>
      <c r="M605" s="322">
        <v>5237.32</v>
      </c>
      <c r="N605" s="322" t="s">
        <v>159</v>
      </c>
      <c r="O605" s="322" t="s">
        <v>156</v>
      </c>
    </row>
    <row r="606" spans="1:15" x14ac:dyDescent="0.25">
      <c r="A606" s="322" t="s">
        <v>153</v>
      </c>
      <c r="B606" s="322">
        <v>34</v>
      </c>
      <c r="C606" s="322"/>
      <c r="D606" s="322">
        <v>34015</v>
      </c>
      <c r="E606" s="322" t="s">
        <v>133</v>
      </c>
      <c r="F606" s="322" t="s">
        <v>126</v>
      </c>
      <c r="G606" s="322"/>
      <c r="H606" s="322">
        <v>2280002203</v>
      </c>
      <c r="I606" s="322" t="s">
        <v>127</v>
      </c>
      <c r="J606" s="322" t="s">
        <v>128</v>
      </c>
      <c r="K606" s="322" t="s">
        <v>157</v>
      </c>
      <c r="L606" s="322" t="s">
        <v>158</v>
      </c>
      <c r="M606" s="322">
        <v>147.5153</v>
      </c>
      <c r="N606" s="322" t="s">
        <v>159</v>
      </c>
      <c r="O606" s="322" t="s">
        <v>156</v>
      </c>
    </row>
    <row r="607" spans="1:15" x14ac:dyDescent="0.25">
      <c r="A607" s="322" t="s">
        <v>153</v>
      </c>
      <c r="B607" s="322">
        <v>34</v>
      </c>
      <c r="C607" s="322"/>
      <c r="D607" s="322">
        <v>34015</v>
      </c>
      <c r="E607" s="322" t="s">
        <v>133</v>
      </c>
      <c r="F607" s="322" t="s">
        <v>126</v>
      </c>
      <c r="G607" s="322"/>
      <c r="H607" s="322">
        <v>2280002204</v>
      </c>
      <c r="I607" s="322" t="s">
        <v>127</v>
      </c>
      <c r="J607" s="322" t="s">
        <v>128</v>
      </c>
      <c r="K607" s="322" t="s">
        <v>157</v>
      </c>
      <c r="L607" s="322" t="s">
        <v>158</v>
      </c>
      <c r="M607" s="322">
        <v>92.234170000000006</v>
      </c>
      <c r="N607" s="322" t="s">
        <v>159</v>
      </c>
      <c r="O607" s="322" t="s">
        <v>156</v>
      </c>
    </row>
    <row r="608" spans="1:15" x14ac:dyDescent="0.25">
      <c r="A608" s="322" t="s">
        <v>153</v>
      </c>
      <c r="B608" s="322">
        <v>34</v>
      </c>
      <c r="C608" s="322"/>
      <c r="D608" s="322">
        <v>34017</v>
      </c>
      <c r="E608" s="322" t="s">
        <v>36</v>
      </c>
      <c r="F608" s="322" t="s">
        <v>126</v>
      </c>
      <c r="G608" s="322"/>
      <c r="H608" s="322">
        <v>2280002201</v>
      </c>
      <c r="I608" s="322" t="s">
        <v>127</v>
      </c>
      <c r="J608" s="322" t="s">
        <v>128</v>
      </c>
      <c r="K608" s="322" t="s">
        <v>157</v>
      </c>
      <c r="L608" s="322" t="s">
        <v>158</v>
      </c>
      <c r="M608" s="322">
        <v>862.80399999999997</v>
      </c>
      <c r="N608" s="322" t="s">
        <v>159</v>
      </c>
      <c r="O608" s="322" t="s">
        <v>156</v>
      </c>
    </row>
    <row r="609" spans="1:15" x14ac:dyDescent="0.25">
      <c r="A609" s="322" t="s">
        <v>153</v>
      </c>
      <c r="B609" s="322">
        <v>34</v>
      </c>
      <c r="C609" s="322"/>
      <c r="D609" s="322">
        <v>34017</v>
      </c>
      <c r="E609" s="322" t="s">
        <v>36</v>
      </c>
      <c r="F609" s="322" t="s">
        <v>126</v>
      </c>
      <c r="G609" s="322"/>
      <c r="H609" s="322">
        <v>2280002202</v>
      </c>
      <c r="I609" s="322" t="s">
        <v>127</v>
      </c>
      <c r="J609" s="322" t="s">
        <v>128</v>
      </c>
      <c r="K609" s="322" t="s">
        <v>30</v>
      </c>
      <c r="L609" s="322" t="s">
        <v>168</v>
      </c>
      <c r="M609" s="322">
        <v>30.546469999999999</v>
      </c>
      <c r="N609" s="322" t="s">
        <v>159</v>
      </c>
      <c r="O609" s="322" t="s">
        <v>156</v>
      </c>
    </row>
    <row r="610" spans="1:15" x14ac:dyDescent="0.25">
      <c r="A610" s="322" t="s">
        <v>153</v>
      </c>
      <c r="B610" s="322">
        <v>34</v>
      </c>
      <c r="C610" s="322"/>
      <c r="D610" s="322">
        <v>34017</v>
      </c>
      <c r="E610" s="322" t="s">
        <v>36</v>
      </c>
      <c r="F610" s="322" t="s">
        <v>126</v>
      </c>
      <c r="G610" s="322"/>
      <c r="H610" s="322">
        <v>2280002203</v>
      </c>
      <c r="I610" s="322" t="s">
        <v>127</v>
      </c>
      <c r="J610" s="322" t="s">
        <v>128</v>
      </c>
      <c r="K610" s="322">
        <v>7439921</v>
      </c>
      <c r="L610" s="322" t="s">
        <v>154</v>
      </c>
      <c r="M610" s="322">
        <v>0.62424519999999994</v>
      </c>
      <c r="N610" s="322" t="s">
        <v>155</v>
      </c>
      <c r="O610" s="322" t="s">
        <v>156</v>
      </c>
    </row>
    <row r="611" spans="1:15" x14ac:dyDescent="0.25">
      <c r="A611" s="322" t="s">
        <v>153</v>
      </c>
      <c r="B611" s="322">
        <v>34</v>
      </c>
      <c r="C611" s="322"/>
      <c r="D611" s="322">
        <v>34019</v>
      </c>
      <c r="E611" s="322" t="s">
        <v>37</v>
      </c>
      <c r="F611" s="322" t="s">
        <v>126</v>
      </c>
      <c r="G611" s="322"/>
      <c r="H611" s="322">
        <v>2280002201</v>
      </c>
      <c r="I611" s="322" t="s">
        <v>127</v>
      </c>
      <c r="J611" s="322" t="s">
        <v>128</v>
      </c>
      <c r="K611" s="322" t="s">
        <v>164</v>
      </c>
      <c r="L611" s="322" t="s">
        <v>165</v>
      </c>
      <c r="M611" s="322">
        <v>0.19780320000000001</v>
      </c>
      <c r="N611" s="322" t="s">
        <v>159</v>
      </c>
      <c r="O611" s="322" t="s">
        <v>156</v>
      </c>
    </row>
    <row r="612" spans="1:15" x14ac:dyDescent="0.25">
      <c r="A612" s="322" t="s">
        <v>153</v>
      </c>
      <c r="B612" s="322">
        <v>34</v>
      </c>
      <c r="C612" s="322"/>
      <c r="D612" s="322">
        <v>34021</v>
      </c>
      <c r="E612" s="322" t="s">
        <v>134</v>
      </c>
      <c r="F612" s="322" t="s">
        <v>126</v>
      </c>
      <c r="G612" s="322"/>
      <c r="H612" s="322">
        <v>2280002201</v>
      </c>
      <c r="I612" s="322" t="s">
        <v>127</v>
      </c>
      <c r="J612" s="322" t="s">
        <v>128</v>
      </c>
      <c r="K612" s="322">
        <v>7439921</v>
      </c>
      <c r="L612" s="322" t="s">
        <v>154</v>
      </c>
      <c r="M612" s="322">
        <v>5.5303380000000003E-4</v>
      </c>
      <c r="N612" s="322" t="s">
        <v>155</v>
      </c>
      <c r="O612" s="322" t="s">
        <v>156</v>
      </c>
    </row>
    <row r="613" spans="1:15" x14ac:dyDescent="0.25">
      <c r="A613" s="322" t="s">
        <v>153</v>
      </c>
      <c r="B613" s="322">
        <v>34</v>
      </c>
      <c r="C613" s="322"/>
      <c r="D613" s="322">
        <v>34023</v>
      </c>
      <c r="E613" s="322" t="s">
        <v>135</v>
      </c>
      <c r="F613" s="322" t="s">
        <v>126</v>
      </c>
      <c r="G613" s="322"/>
      <c r="H613" s="322">
        <v>2280002201</v>
      </c>
      <c r="I613" s="322" t="s">
        <v>127</v>
      </c>
      <c r="J613" s="322" t="s">
        <v>128</v>
      </c>
      <c r="K613" s="322" t="s">
        <v>30</v>
      </c>
      <c r="L613" s="322" t="s">
        <v>168</v>
      </c>
      <c r="M613" s="322">
        <v>2.2303190000000002</v>
      </c>
      <c r="N613" s="322" t="s">
        <v>159</v>
      </c>
      <c r="O613" s="322" t="s">
        <v>156</v>
      </c>
    </row>
    <row r="614" spans="1:15" x14ac:dyDescent="0.25">
      <c r="A614" s="322" t="s">
        <v>153</v>
      </c>
      <c r="B614" s="322">
        <v>34</v>
      </c>
      <c r="C614" s="322"/>
      <c r="D614" s="322">
        <v>34023</v>
      </c>
      <c r="E614" s="322" t="s">
        <v>135</v>
      </c>
      <c r="F614" s="322" t="s">
        <v>126</v>
      </c>
      <c r="G614" s="322"/>
      <c r="H614" s="322">
        <v>2280002201</v>
      </c>
      <c r="I614" s="322" t="s">
        <v>127</v>
      </c>
      <c r="J614" s="322" t="s">
        <v>128</v>
      </c>
      <c r="K614" s="322" t="s">
        <v>169</v>
      </c>
      <c r="L614" s="322" t="s">
        <v>170</v>
      </c>
      <c r="M614" s="322">
        <v>4.6442389999999998</v>
      </c>
      <c r="N614" s="322" t="s">
        <v>159</v>
      </c>
      <c r="O614" s="322" t="s">
        <v>156</v>
      </c>
    </row>
    <row r="615" spans="1:15" x14ac:dyDescent="0.25">
      <c r="A615" s="322" t="s">
        <v>153</v>
      </c>
      <c r="B615" s="322">
        <v>34</v>
      </c>
      <c r="C615" s="322"/>
      <c r="D615" s="322">
        <v>34023</v>
      </c>
      <c r="E615" s="322" t="s">
        <v>135</v>
      </c>
      <c r="F615" s="322" t="s">
        <v>126</v>
      </c>
      <c r="G615" s="322"/>
      <c r="H615" s="322">
        <v>2280002201</v>
      </c>
      <c r="I615" s="322" t="s">
        <v>127</v>
      </c>
      <c r="J615" s="322" t="s">
        <v>128</v>
      </c>
      <c r="K615" s="322">
        <v>7439921</v>
      </c>
      <c r="L615" s="322" t="s">
        <v>154</v>
      </c>
      <c r="M615" s="322">
        <v>0.55869480000000005</v>
      </c>
      <c r="N615" s="322" t="s">
        <v>155</v>
      </c>
      <c r="O615" s="322" t="s">
        <v>156</v>
      </c>
    </row>
    <row r="616" spans="1:15" x14ac:dyDescent="0.25">
      <c r="A616" s="322" t="s">
        <v>153</v>
      </c>
      <c r="B616" s="322">
        <v>34</v>
      </c>
      <c r="C616" s="322"/>
      <c r="D616" s="322">
        <v>34023</v>
      </c>
      <c r="E616" s="322" t="s">
        <v>135</v>
      </c>
      <c r="F616" s="322" t="s">
        <v>126</v>
      </c>
      <c r="G616" s="322"/>
      <c r="H616" s="322">
        <v>2280002201</v>
      </c>
      <c r="I616" s="322" t="s">
        <v>127</v>
      </c>
      <c r="J616" s="322" t="s">
        <v>128</v>
      </c>
      <c r="K616" s="322" t="s">
        <v>157</v>
      </c>
      <c r="L616" s="322" t="s">
        <v>158</v>
      </c>
      <c r="M616" s="322">
        <v>80.438180000000003</v>
      </c>
      <c r="N616" s="322" t="s">
        <v>159</v>
      </c>
      <c r="O616" s="322" t="s">
        <v>156</v>
      </c>
    </row>
    <row r="617" spans="1:15" x14ac:dyDescent="0.25">
      <c r="A617" s="322" t="s">
        <v>153</v>
      </c>
      <c r="B617" s="322">
        <v>34</v>
      </c>
      <c r="C617" s="322"/>
      <c r="D617" s="322">
        <v>34023</v>
      </c>
      <c r="E617" s="322" t="s">
        <v>135</v>
      </c>
      <c r="F617" s="322" t="s">
        <v>126</v>
      </c>
      <c r="G617" s="322"/>
      <c r="H617" s="322">
        <v>2280002202</v>
      </c>
      <c r="I617" s="322" t="s">
        <v>127</v>
      </c>
      <c r="J617" s="322" t="s">
        <v>128</v>
      </c>
      <c r="K617" s="322" t="s">
        <v>166</v>
      </c>
      <c r="L617" s="322" t="s">
        <v>167</v>
      </c>
      <c r="M617" s="322">
        <v>3.147402</v>
      </c>
      <c r="N617" s="322" t="s">
        <v>159</v>
      </c>
      <c r="O617" s="322" t="s">
        <v>156</v>
      </c>
    </row>
    <row r="618" spans="1:15" x14ac:dyDescent="0.25">
      <c r="A618" s="322" t="s">
        <v>153</v>
      </c>
      <c r="B618" s="322">
        <v>34</v>
      </c>
      <c r="C618" s="322"/>
      <c r="D618" s="322">
        <v>34023</v>
      </c>
      <c r="E618" s="322" t="s">
        <v>135</v>
      </c>
      <c r="F618" s="322" t="s">
        <v>126</v>
      </c>
      <c r="G618" s="322"/>
      <c r="H618" s="322">
        <v>2280002203</v>
      </c>
      <c r="I618" s="322" t="s">
        <v>127</v>
      </c>
      <c r="J618" s="322" t="s">
        <v>128</v>
      </c>
      <c r="K618" s="322">
        <v>7439921</v>
      </c>
      <c r="L618" s="322" t="s">
        <v>154</v>
      </c>
      <c r="M618" s="322">
        <v>0.15725517999999999</v>
      </c>
      <c r="N618" s="322" t="s">
        <v>155</v>
      </c>
      <c r="O618" s="322" t="s">
        <v>156</v>
      </c>
    </row>
    <row r="619" spans="1:15" x14ac:dyDescent="0.25">
      <c r="A619" s="322" t="s">
        <v>153</v>
      </c>
      <c r="B619" s="322">
        <v>34</v>
      </c>
      <c r="C619" s="322"/>
      <c r="D619" s="322">
        <v>34023</v>
      </c>
      <c r="E619" s="322" t="s">
        <v>135</v>
      </c>
      <c r="F619" s="322" t="s">
        <v>126</v>
      </c>
      <c r="G619" s="322"/>
      <c r="H619" s="322">
        <v>2280002203</v>
      </c>
      <c r="I619" s="322" t="s">
        <v>127</v>
      </c>
      <c r="J619" s="322" t="s">
        <v>128</v>
      </c>
      <c r="K619" s="322" t="s">
        <v>157</v>
      </c>
      <c r="L619" s="322" t="s">
        <v>158</v>
      </c>
      <c r="M619" s="322">
        <v>40.471240000000002</v>
      </c>
      <c r="N619" s="322" t="s">
        <v>159</v>
      </c>
      <c r="O619" s="322" t="s">
        <v>156</v>
      </c>
    </row>
    <row r="620" spans="1:15" x14ac:dyDescent="0.25">
      <c r="A620" s="322" t="s">
        <v>153</v>
      </c>
      <c r="B620" s="322">
        <v>34</v>
      </c>
      <c r="C620" s="322"/>
      <c r="D620" s="322">
        <v>34023</v>
      </c>
      <c r="E620" s="322" t="s">
        <v>135</v>
      </c>
      <c r="F620" s="322" t="s">
        <v>126</v>
      </c>
      <c r="G620" s="322"/>
      <c r="H620" s="322">
        <v>2280002203</v>
      </c>
      <c r="I620" s="322" t="s">
        <v>127</v>
      </c>
      <c r="J620" s="322" t="s">
        <v>128</v>
      </c>
      <c r="K620" s="322" t="s">
        <v>160</v>
      </c>
      <c r="L620" s="322" t="s">
        <v>161</v>
      </c>
      <c r="M620" s="322">
        <v>0.76204300000000003</v>
      </c>
      <c r="N620" s="322" t="s">
        <v>159</v>
      </c>
      <c r="O620" s="322" t="s">
        <v>156</v>
      </c>
    </row>
    <row r="621" spans="1:15" x14ac:dyDescent="0.25">
      <c r="A621" s="322" t="s">
        <v>153</v>
      </c>
      <c r="B621" s="322">
        <v>34</v>
      </c>
      <c r="C621" s="322"/>
      <c r="D621" s="322">
        <v>34023</v>
      </c>
      <c r="E621" s="322" t="s">
        <v>135</v>
      </c>
      <c r="F621" s="322" t="s">
        <v>126</v>
      </c>
      <c r="G621" s="322"/>
      <c r="H621" s="322">
        <v>2280002204</v>
      </c>
      <c r="I621" s="322" t="s">
        <v>127</v>
      </c>
      <c r="J621" s="322" t="s">
        <v>128</v>
      </c>
      <c r="K621" s="322" t="s">
        <v>171</v>
      </c>
      <c r="L621" s="322" t="s">
        <v>172</v>
      </c>
      <c r="M621" s="322">
        <v>6.5199980000000005E-2</v>
      </c>
      <c r="N621" s="322" t="s">
        <v>159</v>
      </c>
      <c r="O621" s="322" t="s">
        <v>156</v>
      </c>
    </row>
    <row r="622" spans="1:15" x14ac:dyDescent="0.25">
      <c r="A622" s="322" t="s">
        <v>153</v>
      </c>
      <c r="B622" s="322">
        <v>34</v>
      </c>
      <c r="C622" s="322"/>
      <c r="D622" s="322">
        <v>34025</v>
      </c>
      <c r="E622" s="322" t="s">
        <v>39</v>
      </c>
      <c r="F622" s="322" t="s">
        <v>126</v>
      </c>
      <c r="G622" s="322"/>
      <c r="H622" s="322">
        <v>2280002201</v>
      </c>
      <c r="I622" s="322" t="s">
        <v>127</v>
      </c>
      <c r="J622" s="322" t="s">
        <v>128</v>
      </c>
      <c r="K622" s="322" t="s">
        <v>166</v>
      </c>
      <c r="L622" s="322" t="s">
        <v>167</v>
      </c>
      <c r="M622" s="322">
        <v>7.713584</v>
      </c>
      <c r="N622" s="322" t="s">
        <v>159</v>
      </c>
      <c r="O622" s="322" t="s">
        <v>156</v>
      </c>
    </row>
    <row r="623" spans="1:15" x14ac:dyDescent="0.25">
      <c r="A623" s="322" t="s">
        <v>153</v>
      </c>
      <c r="B623" s="322">
        <v>34</v>
      </c>
      <c r="C623" s="322"/>
      <c r="D623" s="322">
        <v>34025</v>
      </c>
      <c r="E623" s="322" t="s">
        <v>39</v>
      </c>
      <c r="F623" s="322" t="s">
        <v>126</v>
      </c>
      <c r="G623" s="322"/>
      <c r="H623" s="322">
        <v>2280002201</v>
      </c>
      <c r="I623" s="322" t="s">
        <v>127</v>
      </c>
      <c r="J623" s="322" t="s">
        <v>128</v>
      </c>
      <c r="K623" s="322" t="s">
        <v>30</v>
      </c>
      <c r="L623" s="322" t="s">
        <v>168</v>
      </c>
      <c r="M623" s="322">
        <v>7.4821799999999996</v>
      </c>
      <c r="N623" s="322" t="s">
        <v>159</v>
      </c>
      <c r="O623" s="322" t="s">
        <v>156</v>
      </c>
    </row>
    <row r="624" spans="1:15" x14ac:dyDescent="0.25">
      <c r="A624" s="322" t="s">
        <v>153</v>
      </c>
      <c r="B624" s="322">
        <v>34</v>
      </c>
      <c r="C624" s="322"/>
      <c r="D624" s="322">
        <v>34025</v>
      </c>
      <c r="E624" s="322" t="s">
        <v>39</v>
      </c>
      <c r="F624" s="322" t="s">
        <v>126</v>
      </c>
      <c r="G624" s="322"/>
      <c r="H624" s="322">
        <v>2280002201</v>
      </c>
      <c r="I624" s="322" t="s">
        <v>127</v>
      </c>
      <c r="J624" s="322" t="s">
        <v>128</v>
      </c>
      <c r="K624" s="322" t="s">
        <v>162</v>
      </c>
      <c r="L624" s="322" t="s">
        <v>163</v>
      </c>
      <c r="M624" s="322">
        <v>43.107109999999999</v>
      </c>
      <c r="N624" s="322" t="s">
        <v>159</v>
      </c>
      <c r="O624" s="322" t="s">
        <v>156</v>
      </c>
    </row>
    <row r="625" spans="1:15" x14ac:dyDescent="0.25">
      <c r="A625" s="322" t="s">
        <v>153</v>
      </c>
      <c r="B625" s="322">
        <v>34</v>
      </c>
      <c r="C625" s="322"/>
      <c r="D625" s="322">
        <v>34025</v>
      </c>
      <c r="E625" s="322" t="s">
        <v>39</v>
      </c>
      <c r="F625" s="322" t="s">
        <v>126</v>
      </c>
      <c r="G625" s="322"/>
      <c r="H625" s="322">
        <v>2280002203</v>
      </c>
      <c r="I625" s="322" t="s">
        <v>127</v>
      </c>
      <c r="J625" s="322" t="s">
        <v>128</v>
      </c>
      <c r="K625" s="322" t="s">
        <v>169</v>
      </c>
      <c r="L625" s="322" t="s">
        <v>170</v>
      </c>
      <c r="M625" s="322">
        <v>24.569009999999999</v>
      </c>
      <c r="N625" s="322" t="s">
        <v>159</v>
      </c>
      <c r="O625" s="322" t="s">
        <v>156</v>
      </c>
    </row>
    <row r="626" spans="1:15" x14ac:dyDescent="0.25">
      <c r="A626" s="322" t="s">
        <v>153</v>
      </c>
      <c r="B626" s="322">
        <v>34</v>
      </c>
      <c r="C626" s="322"/>
      <c r="D626" s="322">
        <v>34029</v>
      </c>
      <c r="E626" s="322" t="s">
        <v>136</v>
      </c>
      <c r="F626" s="322" t="s">
        <v>126</v>
      </c>
      <c r="G626" s="322"/>
      <c r="H626" s="322">
        <v>2280002201</v>
      </c>
      <c r="I626" s="322" t="s">
        <v>127</v>
      </c>
      <c r="J626" s="322" t="s">
        <v>128</v>
      </c>
      <c r="K626" s="322" t="s">
        <v>169</v>
      </c>
      <c r="L626" s="322" t="s">
        <v>170</v>
      </c>
      <c r="M626" s="322">
        <v>3.7278720000000001</v>
      </c>
      <c r="N626" s="322" t="s">
        <v>159</v>
      </c>
      <c r="O626" s="322" t="s">
        <v>156</v>
      </c>
    </row>
    <row r="627" spans="1:15" x14ac:dyDescent="0.25">
      <c r="A627" s="322" t="s">
        <v>153</v>
      </c>
      <c r="B627" s="322">
        <v>34</v>
      </c>
      <c r="C627" s="322"/>
      <c r="D627" s="322">
        <v>34029</v>
      </c>
      <c r="E627" s="322" t="s">
        <v>136</v>
      </c>
      <c r="F627" s="322" t="s">
        <v>126</v>
      </c>
      <c r="G627" s="322"/>
      <c r="H627" s="322">
        <v>2280002202</v>
      </c>
      <c r="I627" s="322" t="s">
        <v>127</v>
      </c>
      <c r="J627" s="322" t="s">
        <v>128</v>
      </c>
      <c r="K627" s="322" t="s">
        <v>30</v>
      </c>
      <c r="L627" s="322" t="s">
        <v>168</v>
      </c>
      <c r="M627" s="322">
        <v>9.8788789999999995</v>
      </c>
      <c r="N627" s="322" t="s">
        <v>159</v>
      </c>
      <c r="O627" s="322" t="s">
        <v>156</v>
      </c>
    </row>
    <row r="628" spans="1:15" x14ac:dyDescent="0.25">
      <c r="A628" s="322" t="s">
        <v>153</v>
      </c>
      <c r="B628" s="322">
        <v>34</v>
      </c>
      <c r="C628" s="322"/>
      <c r="D628" s="322">
        <v>34029</v>
      </c>
      <c r="E628" s="322" t="s">
        <v>136</v>
      </c>
      <c r="F628" s="322" t="s">
        <v>126</v>
      </c>
      <c r="G628" s="322"/>
      <c r="H628" s="322">
        <v>2280002204</v>
      </c>
      <c r="I628" s="322" t="s">
        <v>127</v>
      </c>
      <c r="J628" s="322" t="s">
        <v>128</v>
      </c>
      <c r="K628" s="322" t="s">
        <v>171</v>
      </c>
      <c r="L628" s="322" t="s">
        <v>172</v>
      </c>
      <c r="M628" s="322">
        <v>1.857341E-3</v>
      </c>
      <c r="N628" s="322" t="s">
        <v>159</v>
      </c>
      <c r="O628" s="322" t="s">
        <v>156</v>
      </c>
    </row>
    <row r="629" spans="1:15" x14ac:dyDescent="0.25">
      <c r="A629" s="322" t="s">
        <v>153</v>
      </c>
      <c r="B629" s="322">
        <v>34</v>
      </c>
      <c r="C629" s="322"/>
      <c r="D629" s="322">
        <v>34029</v>
      </c>
      <c r="E629" s="322" t="s">
        <v>136</v>
      </c>
      <c r="F629" s="322" t="s">
        <v>126</v>
      </c>
      <c r="G629" s="322"/>
      <c r="H629" s="322">
        <v>2280002204</v>
      </c>
      <c r="I629" s="322" t="s">
        <v>127</v>
      </c>
      <c r="J629" s="322" t="s">
        <v>128</v>
      </c>
      <c r="K629" s="322" t="s">
        <v>30</v>
      </c>
      <c r="L629" s="322" t="s">
        <v>168</v>
      </c>
      <c r="M629" s="322">
        <v>9.6501530000000002E-2</v>
      </c>
      <c r="N629" s="322" t="s">
        <v>159</v>
      </c>
      <c r="O629" s="322" t="s">
        <v>156</v>
      </c>
    </row>
    <row r="630" spans="1:15" x14ac:dyDescent="0.25">
      <c r="A630" s="322" t="s">
        <v>153</v>
      </c>
      <c r="B630" s="322">
        <v>34</v>
      </c>
      <c r="C630" s="322"/>
      <c r="D630" s="322">
        <v>34031</v>
      </c>
      <c r="E630" s="322" t="s">
        <v>41</v>
      </c>
      <c r="F630" s="322" t="s">
        <v>126</v>
      </c>
      <c r="G630" s="322"/>
      <c r="H630" s="322">
        <v>2280002201</v>
      </c>
      <c r="I630" s="322" t="s">
        <v>127</v>
      </c>
      <c r="J630" s="322" t="s">
        <v>128</v>
      </c>
      <c r="K630" s="322" t="s">
        <v>30</v>
      </c>
      <c r="L630" s="322" t="s">
        <v>168</v>
      </c>
      <c r="M630" s="322">
        <v>3.79E-5</v>
      </c>
      <c r="N630" s="322" t="s">
        <v>159</v>
      </c>
      <c r="O630" s="322" t="s">
        <v>156</v>
      </c>
    </row>
    <row r="631" spans="1:15" x14ac:dyDescent="0.25">
      <c r="A631" s="322" t="s">
        <v>153</v>
      </c>
      <c r="B631" s="322">
        <v>34</v>
      </c>
      <c r="C631" s="322"/>
      <c r="D631" s="322">
        <v>34031</v>
      </c>
      <c r="E631" s="322" t="s">
        <v>41</v>
      </c>
      <c r="F631" s="322" t="s">
        <v>126</v>
      </c>
      <c r="G631" s="322"/>
      <c r="H631" s="322">
        <v>2280002201</v>
      </c>
      <c r="I631" s="322" t="s">
        <v>127</v>
      </c>
      <c r="J631" s="322" t="s">
        <v>128</v>
      </c>
      <c r="K631" s="322">
        <v>7439921</v>
      </c>
      <c r="L631" s="322" t="s">
        <v>154</v>
      </c>
      <c r="M631" s="322">
        <v>9.4939500000000008E-6</v>
      </c>
      <c r="N631" s="322" t="s">
        <v>155</v>
      </c>
      <c r="O631" s="322" t="s">
        <v>156</v>
      </c>
    </row>
    <row r="632" spans="1:15" x14ac:dyDescent="0.25">
      <c r="A632" s="322" t="s">
        <v>153</v>
      </c>
      <c r="B632" s="322">
        <v>34</v>
      </c>
      <c r="C632" s="322"/>
      <c r="D632" s="322">
        <v>34031</v>
      </c>
      <c r="E632" s="322" t="s">
        <v>41</v>
      </c>
      <c r="F632" s="322" t="s">
        <v>126</v>
      </c>
      <c r="G632" s="322"/>
      <c r="H632" s="322">
        <v>2280002202</v>
      </c>
      <c r="I632" s="322" t="s">
        <v>127</v>
      </c>
      <c r="J632" s="322" t="s">
        <v>128</v>
      </c>
      <c r="K632" s="322" t="s">
        <v>162</v>
      </c>
      <c r="L632" s="322" t="s">
        <v>163</v>
      </c>
      <c r="M632" s="322">
        <v>5.6700000000000003E-5</v>
      </c>
      <c r="N632" s="322" t="s">
        <v>159</v>
      </c>
      <c r="O632" s="322" t="s">
        <v>156</v>
      </c>
    </row>
    <row r="633" spans="1:15" x14ac:dyDescent="0.25">
      <c r="A633" s="322" t="s">
        <v>153</v>
      </c>
      <c r="B633" s="322">
        <v>34</v>
      </c>
      <c r="C633" s="322"/>
      <c r="D633" s="322">
        <v>34031</v>
      </c>
      <c r="E633" s="322" t="s">
        <v>41</v>
      </c>
      <c r="F633" s="322" t="s">
        <v>126</v>
      </c>
      <c r="G633" s="322"/>
      <c r="H633" s="322">
        <v>2280002202</v>
      </c>
      <c r="I633" s="322" t="s">
        <v>127</v>
      </c>
      <c r="J633" s="322" t="s">
        <v>128</v>
      </c>
      <c r="K633" s="322" t="s">
        <v>160</v>
      </c>
      <c r="L633" s="322" t="s">
        <v>161</v>
      </c>
      <c r="M633" s="322">
        <v>2.2000000000000001E-7</v>
      </c>
      <c r="N633" s="322" t="s">
        <v>159</v>
      </c>
      <c r="O633" s="322" t="s">
        <v>156</v>
      </c>
    </row>
    <row r="634" spans="1:15" x14ac:dyDescent="0.25">
      <c r="A634" s="322" t="s">
        <v>153</v>
      </c>
      <c r="B634" s="322">
        <v>34</v>
      </c>
      <c r="C634" s="322"/>
      <c r="D634" s="322">
        <v>34031</v>
      </c>
      <c r="E634" s="322" t="s">
        <v>41</v>
      </c>
      <c r="F634" s="322" t="s">
        <v>126</v>
      </c>
      <c r="G634" s="322"/>
      <c r="H634" s="322">
        <v>2280002202</v>
      </c>
      <c r="I634" s="322" t="s">
        <v>127</v>
      </c>
      <c r="J634" s="322" t="s">
        <v>128</v>
      </c>
      <c r="K634" s="322" t="s">
        <v>169</v>
      </c>
      <c r="L634" s="322" t="s">
        <v>170</v>
      </c>
      <c r="M634" s="322">
        <v>1.04E-5</v>
      </c>
      <c r="N634" s="322" t="s">
        <v>159</v>
      </c>
      <c r="O634" s="322" t="s">
        <v>156</v>
      </c>
    </row>
    <row r="635" spans="1:15" x14ac:dyDescent="0.25">
      <c r="A635" s="322" t="s">
        <v>153</v>
      </c>
      <c r="B635" s="322">
        <v>34</v>
      </c>
      <c r="C635" s="322"/>
      <c r="D635" s="322">
        <v>34033</v>
      </c>
      <c r="E635" s="322" t="s">
        <v>137</v>
      </c>
      <c r="F635" s="322" t="s">
        <v>126</v>
      </c>
      <c r="G635" s="322"/>
      <c r="H635" s="322">
        <v>2280002201</v>
      </c>
      <c r="I635" s="322" t="s">
        <v>127</v>
      </c>
      <c r="J635" s="322" t="s">
        <v>128</v>
      </c>
      <c r="K635" s="322" t="s">
        <v>171</v>
      </c>
      <c r="L635" s="322" t="s">
        <v>172</v>
      </c>
      <c r="M635" s="322">
        <v>1.8922899999999999E-2</v>
      </c>
      <c r="N635" s="322" t="s">
        <v>159</v>
      </c>
      <c r="O635" s="322" t="s">
        <v>156</v>
      </c>
    </row>
    <row r="636" spans="1:15" x14ac:dyDescent="0.25">
      <c r="A636" s="322" t="s">
        <v>153</v>
      </c>
      <c r="B636" s="322">
        <v>34</v>
      </c>
      <c r="C636" s="322"/>
      <c r="D636" s="322">
        <v>34033</v>
      </c>
      <c r="E636" s="322" t="s">
        <v>137</v>
      </c>
      <c r="F636" s="322" t="s">
        <v>126</v>
      </c>
      <c r="G636" s="322"/>
      <c r="H636" s="322">
        <v>2280002201</v>
      </c>
      <c r="I636" s="322" t="s">
        <v>127</v>
      </c>
      <c r="J636" s="322" t="s">
        <v>128</v>
      </c>
      <c r="K636" s="322" t="s">
        <v>30</v>
      </c>
      <c r="L636" s="322" t="s">
        <v>168</v>
      </c>
      <c r="M636" s="322">
        <v>0.98317370000000004</v>
      </c>
      <c r="N636" s="322" t="s">
        <v>159</v>
      </c>
      <c r="O636" s="322" t="s">
        <v>156</v>
      </c>
    </row>
    <row r="637" spans="1:15" x14ac:dyDescent="0.25">
      <c r="A637" s="322" t="s">
        <v>153</v>
      </c>
      <c r="B637" s="322">
        <v>34</v>
      </c>
      <c r="C637" s="322"/>
      <c r="D637" s="322">
        <v>34033</v>
      </c>
      <c r="E637" s="322" t="s">
        <v>137</v>
      </c>
      <c r="F637" s="322" t="s">
        <v>126</v>
      </c>
      <c r="G637" s="322"/>
      <c r="H637" s="322">
        <v>2280002202</v>
      </c>
      <c r="I637" s="322" t="s">
        <v>127</v>
      </c>
      <c r="J637" s="322" t="s">
        <v>128</v>
      </c>
      <c r="K637" s="322" t="s">
        <v>162</v>
      </c>
      <c r="L637" s="322" t="s">
        <v>163</v>
      </c>
      <c r="M637" s="322">
        <v>2.3349039999999999</v>
      </c>
      <c r="N637" s="322" t="s">
        <v>159</v>
      </c>
      <c r="O637" s="322" t="s">
        <v>156</v>
      </c>
    </row>
    <row r="638" spans="1:15" x14ac:dyDescent="0.25">
      <c r="A638" s="322" t="s">
        <v>153</v>
      </c>
      <c r="B638" s="322">
        <v>34</v>
      </c>
      <c r="C638" s="322"/>
      <c r="D638" s="322">
        <v>34033</v>
      </c>
      <c r="E638" s="322" t="s">
        <v>137</v>
      </c>
      <c r="F638" s="322" t="s">
        <v>126</v>
      </c>
      <c r="G638" s="322"/>
      <c r="H638" s="322">
        <v>2280002203</v>
      </c>
      <c r="I638" s="322" t="s">
        <v>127</v>
      </c>
      <c r="J638" s="322" t="s">
        <v>128</v>
      </c>
      <c r="K638" s="322" t="s">
        <v>160</v>
      </c>
      <c r="L638" s="322" t="s">
        <v>161</v>
      </c>
      <c r="M638" s="322">
        <v>4.798699</v>
      </c>
      <c r="N638" s="322" t="s">
        <v>159</v>
      </c>
      <c r="O638" s="322" t="s">
        <v>156</v>
      </c>
    </row>
    <row r="639" spans="1:15" x14ac:dyDescent="0.25">
      <c r="A639" s="322" t="s">
        <v>153</v>
      </c>
      <c r="B639" s="322">
        <v>34</v>
      </c>
      <c r="C639" s="322"/>
      <c r="D639" s="322">
        <v>34035</v>
      </c>
      <c r="E639" s="322" t="s">
        <v>42</v>
      </c>
      <c r="F639" s="322" t="s">
        <v>126</v>
      </c>
      <c r="G639" s="322"/>
      <c r="H639" s="322">
        <v>2280002202</v>
      </c>
      <c r="I639" s="322" t="s">
        <v>127</v>
      </c>
      <c r="J639" s="322" t="s">
        <v>128</v>
      </c>
      <c r="K639" s="322" t="s">
        <v>157</v>
      </c>
      <c r="L639" s="322" t="s">
        <v>158</v>
      </c>
      <c r="M639" s="322">
        <v>2.3284E-4</v>
      </c>
      <c r="N639" s="322" t="s">
        <v>159</v>
      </c>
      <c r="O639" s="322" t="s">
        <v>156</v>
      </c>
    </row>
    <row r="640" spans="1:15" x14ac:dyDescent="0.25">
      <c r="A640" s="322" t="s">
        <v>153</v>
      </c>
      <c r="B640" s="322">
        <v>34</v>
      </c>
      <c r="C640" s="322"/>
      <c r="D640" s="322">
        <v>34035</v>
      </c>
      <c r="E640" s="322" t="s">
        <v>42</v>
      </c>
      <c r="F640" s="322" t="s">
        <v>126</v>
      </c>
      <c r="G640" s="322"/>
      <c r="H640" s="322">
        <v>2280002202</v>
      </c>
      <c r="I640" s="322" t="s">
        <v>127</v>
      </c>
      <c r="J640" s="322" t="s">
        <v>128</v>
      </c>
      <c r="K640" s="322" t="s">
        <v>166</v>
      </c>
      <c r="L640" s="322" t="s">
        <v>167</v>
      </c>
      <c r="M640" s="322">
        <v>5.8900000000000004E-6</v>
      </c>
      <c r="N640" s="322" t="s">
        <v>159</v>
      </c>
      <c r="O640" s="322" t="s">
        <v>156</v>
      </c>
    </row>
    <row r="641" spans="1:15" x14ac:dyDescent="0.25">
      <c r="A641" s="322" t="s">
        <v>153</v>
      </c>
      <c r="B641" s="322">
        <v>34</v>
      </c>
      <c r="C641" s="322"/>
      <c r="D641" s="322">
        <v>34037</v>
      </c>
      <c r="E641" s="322" t="s">
        <v>43</v>
      </c>
      <c r="F641" s="322" t="s">
        <v>126</v>
      </c>
      <c r="G641" s="322"/>
      <c r="H641" s="322">
        <v>2280002201</v>
      </c>
      <c r="I641" s="322" t="s">
        <v>127</v>
      </c>
      <c r="J641" s="322" t="s">
        <v>128</v>
      </c>
      <c r="K641" s="322" t="s">
        <v>160</v>
      </c>
      <c r="L641" s="322" t="s">
        <v>161</v>
      </c>
      <c r="M641" s="322">
        <v>1.7545670000000001E-8</v>
      </c>
      <c r="N641" s="322" t="s">
        <v>159</v>
      </c>
      <c r="O641" s="322" t="s">
        <v>156</v>
      </c>
    </row>
    <row r="642" spans="1:15" x14ac:dyDescent="0.25">
      <c r="A642" s="322" t="s">
        <v>153</v>
      </c>
      <c r="B642" s="322">
        <v>34</v>
      </c>
      <c r="C642" s="322"/>
      <c r="D642" s="322">
        <v>34037</v>
      </c>
      <c r="E642" s="322" t="s">
        <v>43</v>
      </c>
      <c r="F642" s="322" t="s">
        <v>126</v>
      </c>
      <c r="G642" s="322"/>
      <c r="H642" s="322">
        <v>2280002201</v>
      </c>
      <c r="I642" s="322" t="s">
        <v>127</v>
      </c>
      <c r="J642" s="322" t="s">
        <v>128</v>
      </c>
      <c r="K642" s="322" t="s">
        <v>157</v>
      </c>
      <c r="L642" s="322" t="s">
        <v>158</v>
      </c>
      <c r="M642" s="322">
        <v>8.4329450000000003E-5</v>
      </c>
      <c r="N642" s="322" t="s">
        <v>159</v>
      </c>
      <c r="O642" s="322" t="s">
        <v>156</v>
      </c>
    </row>
    <row r="643" spans="1:15" x14ac:dyDescent="0.25">
      <c r="A643" s="322" t="s">
        <v>153</v>
      </c>
      <c r="B643" s="322">
        <v>34</v>
      </c>
      <c r="C643" s="322"/>
      <c r="D643" s="322">
        <v>34037</v>
      </c>
      <c r="E643" s="322" t="s">
        <v>43</v>
      </c>
      <c r="F643" s="322" t="s">
        <v>126</v>
      </c>
      <c r="G643" s="322"/>
      <c r="H643" s="322">
        <v>2280002202</v>
      </c>
      <c r="I643" s="322" t="s">
        <v>127</v>
      </c>
      <c r="J643" s="322" t="s">
        <v>128</v>
      </c>
      <c r="K643" s="322" t="s">
        <v>162</v>
      </c>
      <c r="L643" s="322" t="s">
        <v>163</v>
      </c>
      <c r="M643" s="322">
        <v>7.221037E-5</v>
      </c>
      <c r="N643" s="322" t="s">
        <v>159</v>
      </c>
      <c r="O643" s="322" t="s">
        <v>156</v>
      </c>
    </row>
    <row r="644" spans="1:15" x14ac:dyDescent="0.25">
      <c r="A644" s="322" t="s">
        <v>153</v>
      </c>
      <c r="B644" s="322">
        <v>34</v>
      </c>
      <c r="C644" s="322"/>
      <c r="D644" s="322">
        <v>34037</v>
      </c>
      <c r="E644" s="322" t="s">
        <v>43</v>
      </c>
      <c r="F644" s="322" t="s">
        <v>126</v>
      </c>
      <c r="G644" s="322"/>
      <c r="H644" s="322">
        <v>2280002202</v>
      </c>
      <c r="I644" s="322" t="s">
        <v>127</v>
      </c>
      <c r="J644" s="322" t="s">
        <v>128</v>
      </c>
      <c r="K644" s="322" t="s">
        <v>157</v>
      </c>
      <c r="L644" s="322" t="s">
        <v>158</v>
      </c>
      <c r="M644" s="322">
        <v>4.6038580000000001E-4</v>
      </c>
      <c r="N644" s="322" t="s">
        <v>159</v>
      </c>
      <c r="O644" s="322" t="s">
        <v>156</v>
      </c>
    </row>
    <row r="645" spans="1:15" x14ac:dyDescent="0.25">
      <c r="A645" s="322" t="s">
        <v>153</v>
      </c>
      <c r="B645" s="322">
        <v>34</v>
      </c>
      <c r="C645" s="322"/>
      <c r="D645" s="322">
        <v>34037</v>
      </c>
      <c r="E645" s="322" t="s">
        <v>43</v>
      </c>
      <c r="F645" s="322" t="s">
        <v>126</v>
      </c>
      <c r="G645" s="322"/>
      <c r="H645" s="322">
        <v>2280002202</v>
      </c>
      <c r="I645" s="322" t="s">
        <v>127</v>
      </c>
      <c r="J645" s="322" t="s">
        <v>128</v>
      </c>
      <c r="K645" s="322" t="s">
        <v>169</v>
      </c>
      <c r="L645" s="322" t="s">
        <v>170</v>
      </c>
      <c r="M645" s="322">
        <v>1.3237029999999999E-5</v>
      </c>
      <c r="N645" s="322" t="s">
        <v>159</v>
      </c>
      <c r="O645" s="322" t="s">
        <v>156</v>
      </c>
    </row>
    <row r="646" spans="1:15" x14ac:dyDescent="0.25">
      <c r="A646" s="322" t="s">
        <v>153</v>
      </c>
      <c r="B646" s="322">
        <v>34</v>
      </c>
      <c r="C646" s="322"/>
      <c r="D646" s="322">
        <v>34039</v>
      </c>
      <c r="E646" s="322" t="s">
        <v>44</v>
      </c>
      <c r="F646" s="322" t="s">
        <v>126</v>
      </c>
      <c r="G646" s="322"/>
      <c r="H646" s="322">
        <v>2280002202</v>
      </c>
      <c r="I646" s="322" t="s">
        <v>127</v>
      </c>
      <c r="J646" s="322" t="s">
        <v>128</v>
      </c>
      <c r="K646" s="322" t="s">
        <v>162</v>
      </c>
      <c r="L646" s="322" t="s">
        <v>163</v>
      </c>
      <c r="M646" s="322">
        <v>26.866849999999999</v>
      </c>
      <c r="N646" s="322" t="s">
        <v>159</v>
      </c>
      <c r="O646" s="322" t="s">
        <v>156</v>
      </c>
    </row>
    <row r="647" spans="1:15" x14ac:dyDescent="0.25">
      <c r="A647" s="322" t="s">
        <v>153</v>
      </c>
      <c r="B647" s="322">
        <v>34</v>
      </c>
      <c r="C647" s="322"/>
      <c r="D647" s="322">
        <v>34039</v>
      </c>
      <c r="E647" s="322" t="s">
        <v>44</v>
      </c>
      <c r="F647" s="322" t="s">
        <v>126</v>
      </c>
      <c r="G647" s="322"/>
      <c r="H647" s="322">
        <v>2280002202</v>
      </c>
      <c r="I647" s="322" t="s">
        <v>127</v>
      </c>
      <c r="J647" s="322" t="s">
        <v>128</v>
      </c>
      <c r="K647" s="322" t="s">
        <v>171</v>
      </c>
      <c r="L647" s="322" t="s">
        <v>172</v>
      </c>
      <c r="M647" s="322">
        <v>9.8365359999999999E-2</v>
      </c>
      <c r="N647" s="322" t="s">
        <v>159</v>
      </c>
      <c r="O647" s="322" t="s">
        <v>156</v>
      </c>
    </row>
    <row r="648" spans="1:15" x14ac:dyDescent="0.25">
      <c r="A648" s="322" t="s">
        <v>153</v>
      </c>
      <c r="B648" s="322">
        <v>34</v>
      </c>
      <c r="C648" s="322"/>
      <c r="D648" s="322">
        <v>34039</v>
      </c>
      <c r="E648" s="322" t="s">
        <v>44</v>
      </c>
      <c r="F648" s="322" t="s">
        <v>126</v>
      </c>
      <c r="G648" s="322"/>
      <c r="H648" s="322">
        <v>2280002203</v>
      </c>
      <c r="I648" s="322" t="s">
        <v>127</v>
      </c>
      <c r="J648" s="322" t="s">
        <v>128</v>
      </c>
      <c r="K648" s="322" t="s">
        <v>160</v>
      </c>
      <c r="L648" s="322" t="s">
        <v>161</v>
      </c>
      <c r="M648" s="322">
        <v>1.1644810000000001</v>
      </c>
      <c r="N648" s="322" t="s">
        <v>159</v>
      </c>
      <c r="O648" s="322" t="s">
        <v>156</v>
      </c>
    </row>
    <row r="649" spans="1:15" x14ac:dyDescent="0.25">
      <c r="A649" s="322" t="s">
        <v>153</v>
      </c>
      <c r="B649" s="322">
        <v>34</v>
      </c>
      <c r="C649" s="322"/>
      <c r="D649" s="322">
        <v>34039</v>
      </c>
      <c r="E649" s="322" t="s">
        <v>44</v>
      </c>
      <c r="F649" s="322" t="s">
        <v>126</v>
      </c>
      <c r="G649" s="322"/>
      <c r="H649" s="322">
        <v>2280002204</v>
      </c>
      <c r="I649" s="322" t="s">
        <v>127</v>
      </c>
      <c r="J649" s="322" t="s">
        <v>128</v>
      </c>
      <c r="K649" s="322" t="s">
        <v>169</v>
      </c>
      <c r="L649" s="322" t="s">
        <v>170</v>
      </c>
      <c r="M649" s="322">
        <v>4.5664410000000002</v>
      </c>
      <c r="N649" s="322" t="s">
        <v>159</v>
      </c>
      <c r="O649" s="322" t="s">
        <v>156</v>
      </c>
    </row>
    <row r="650" spans="1:15" x14ac:dyDescent="0.25">
      <c r="A650" s="322" t="s">
        <v>153</v>
      </c>
      <c r="B650" s="322">
        <v>34</v>
      </c>
      <c r="C650" s="322"/>
      <c r="D650" s="322">
        <v>34009</v>
      </c>
      <c r="E650" s="322" t="s">
        <v>131</v>
      </c>
      <c r="F650" s="322" t="s">
        <v>126</v>
      </c>
      <c r="G650" s="322"/>
      <c r="H650" s="322">
        <v>2280002102</v>
      </c>
      <c r="I650" s="322" t="s">
        <v>127</v>
      </c>
      <c r="J650" s="322" t="s">
        <v>128</v>
      </c>
      <c r="K650" s="322" t="s">
        <v>164</v>
      </c>
      <c r="L650" s="322" t="s">
        <v>165</v>
      </c>
      <c r="M650" s="322">
        <v>20045.054</v>
      </c>
      <c r="N650" s="322" t="s">
        <v>159</v>
      </c>
      <c r="O650" s="322" t="s">
        <v>156</v>
      </c>
    </row>
    <row r="651" spans="1:15" x14ac:dyDescent="0.25">
      <c r="A651" s="322" t="s">
        <v>153</v>
      </c>
      <c r="B651" s="322">
        <v>34</v>
      </c>
      <c r="C651" s="322"/>
      <c r="D651" s="322">
        <v>34033</v>
      </c>
      <c r="E651" s="322" t="s">
        <v>137</v>
      </c>
      <c r="F651" s="322" t="s">
        <v>126</v>
      </c>
      <c r="G651" s="322"/>
      <c r="H651" s="322">
        <v>2280002102</v>
      </c>
      <c r="I651" s="322" t="s">
        <v>127</v>
      </c>
      <c r="J651" s="322" t="s">
        <v>128</v>
      </c>
      <c r="K651" s="322">
        <v>7439921</v>
      </c>
      <c r="L651" s="322" t="s">
        <v>154</v>
      </c>
      <c r="M651" s="322">
        <v>3.7038724000000002E-2</v>
      </c>
      <c r="N651" s="322" t="s">
        <v>155</v>
      </c>
      <c r="O651" s="322" t="s">
        <v>156</v>
      </c>
    </row>
    <row r="652" spans="1:15" x14ac:dyDescent="0.25">
      <c r="A652" s="322" t="s">
        <v>153</v>
      </c>
      <c r="B652" s="322">
        <v>34</v>
      </c>
      <c r="C652" s="322"/>
      <c r="D652" s="322">
        <v>34033</v>
      </c>
      <c r="E652" s="322" t="s">
        <v>137</v>
      </c>
      <c r="F652" s="322" t="s">
        <v>126</v>
      </c>
      <c r="G652" s="322"/>
      <c r="H652" s="322">
        <v>2280002102</v>
      </c>
      <c r="I652" s="322" t="s">
        <v>127</v>
      </c>
      <c r="J652" s="322" t="s">
        <v>128</v>
      </c>
      <c r="K652" s="322" t="s">
        <v>157</v>
      </c>
      <c r="L652" s="322" t="s">
        <v>158</v>
      </c>
      <c r="M652" s="322">
        <v>6.0400479999999996</v>
      </c>
      <c r="N652" s="322" t="s">
        <v>159</v>
      </c>
      <c r="O652" s="322" t="s">
        <v>156</v>
      </c>
    </row>
    <row r="653" spans="1:15" x14ac:dyDescent="0.25">
      <c r="A653" s="322" t="s">
        <v>153</v>
      </c>
      <c r="B653" s="322">
        <v>34</v>
      </c>
      <c r="C653" s="322"/>
      <c r="D653" s="322">
        <v>34001</v>
      </c>
      <c r="E653" s="322" t="s">
        <v>125</v>
      </c>
      <c r="F653" s="322" t="s">
        <v>126</v>
      </c>
      <c r="G653" s="322"/>
      <c r="H653" s="322">
        <v>2280002102</v>
      </c>
      <c r="I653" s="322" t="s">
        <v>127</v>
      </c>
      <c r="J653" s="322" t="s">
        <v>128</v>
      </c>
      <c r="K653" s="322" t="s">
        <v>157</v>
      </c>
      <c r="L653" s="322" t="s">
        <v>158</v>
      </c>
      <c r="M653" s="322">
        <v>139.12035</v>
      </c>
      <c r="N653" s="322" t="s">
        <v>159</v>
      </c>
      <c r="O653" s="322" t="s">
        <v>156</v>
      </c>
    </row>
    <row r="654" spans="1:15" x14ac:dyDescent="0.25">
      <c r="A654" s="322" t="s">
        <v>153</v>
      </c>
      <c r="B654" s="322">
        <v>34</v>
      </c>
      <c r="C654" s="322"/>
      <c r="D654" s="322">
        <v>34001</v>
      </c>
      <c r="E654" s="322" t="s">
        <v>125</v>
      </c>
      <c r="F654" s="322" t="s">
        <v>126</v>
      </c>
      <c r="G654" s="322"/>
      <c r="H654" s="322">
        <v>2280002104</v>
      </c>
      <c r="I654" s="322" t="s">
        <v>127</v>
      </c>
      <c r="J654" s="322" t="s">
        <v>128</v>
      </c>
      <c r="K654" s="322" t="s">
        <v>164</v>
      </c>
      <c r="L654" s="322" t="s">
        <v>165</v>
      </c>
      <c r="M654" s="322">
        <v>5.0147510000000004</v>
      </c>
      <c r="N654" s="322" t="s">
        <v>159</v>
      </c>
      <c r="O654" s="322" t="s">
        <v>156</v>
      </c>
    </row>
    <row r="655" spans="1:15" x14ac:dyDescent="0.25">
      <c r="A655" s="322" t="s">
        <v>153</v>
      </c>
      <c r="B655" s="322">
        <v>34</v>
      </c>
      <c r="C655" s="322"/>
      <c r="D655" s="322">
        <v>34001</v>
      </c>
      <c r="E655" s="322" t="s">
        <v>125</v>
      </c>
      <c r="F655" s="322" t="s">
        <v>126</v>
      </c>
      <c r="G655" s="322"/>
      <c r="H655" s="322">
        <v>2280002104</v>
      </c>
      <c r="I655" s="322" t="s">
        <v>127</v>
      </c>
      <c r="J655" s="322" t="s">
        <v>128</v>
      </c>
      <c r="K655" s="322" t="s">
        <v>30</v>
      </c>
      <c r="L655" s="322" t="s">
        <v>168</v>
      </c>
      <c r="M655" s="322">
        <v>1.2510500000000001E-3</v>
      </c>
      <c r="N655" s="322" t="s">
        <v>159</v>
      </c>
      <c r="O655" s="322" t="s">
        <v>156</v>
      </c>
    </row>
    <row r="656" spans="1:15" x14ac:dyDescent="0.25">
      <c r="A656" s="322" t="s">
        <v>153</v>
      </c>
      <c r="B656" s="322">
        <v>34</v>
      </c>
      <c r="C656" s="322"/>
      <c r="D656" s="322">
        <v>34017</v>
      </c>
      <c r="E656" s="322" t="s">
        <v>36</v>
      </c>
      <c r="F656" s="322" t="s">
        <v>126</v>
      </c>
      <c r="G656" s="322"/>
      <c r="H656" s="322">
        <v>2280002102</v>
      </c>
      <c r="I656" s="322" t="s">
        <v>127</v>
      </c>
      <c r="J656" s="322" t="s">
        <v>128</v>
      </c>
      <c r="K656" s="322" t="s">
        <v>166</v>
      </c>
      <c r="L656" s="322" t="s">
        <v>167</v>
      </c>
      <c r="M656" s="322">
        <v>25.821992000000002</v>
      </c>
      <c r="N656" s="322" t="s">
        <v>159</v>
      </c>
      <c r="O656" s="322" t="s">
        <v>156</v>
      </c>
    </row>
    <row r="657" spans="1:15" x14ac:dyDescent="0.25">
      <c r="A657" s="322" t="s">
        <v>153</v>
      </c>
      <c r="B657" s="322">
        <v>34</v>
      </c>
      <c r="C657" s="322"/>
      <c r="D657" s="322">
        <v>34017</v>
      </c>
      <c r="E657" s="322" t="s">
        <v>36</v>
      </c>
      <c r="F657" s="322" t="s">
        <v>126</v>
      </c>
      <c r="G657" s="322"/>
      <c r="H657" s="322">
        <v>2280002102</v>
      </c>
      <c r="I657" s="322" t="s">
        <v>127</v>
      </c>
      <c r="J657" s="322" t="s">
        <v>128</v>
      </c>
      <c r="K657" s="322" t="s">
        <v>160</v>
      </c>
      <c r="L657" s="322" t="s">
        <v>161</v>
      </c>
      <c r="M657" s="322">
        <v>1.5344736999999999</v>
      </c>
      <c r="N657" s="322" t="s">
        <v>159</v>
      </c>
      <c r="O657" s="322" t="s">
        <v>156</v>
      </c>
    </row>
    <row r="658" spans="1:15" x14ac:dyDescent="0.25">
      <c r="A658" s="322" t="s">
        <v>153</v>
      </c>
      <c r="B658" s="322">
        <v>34</v>
      </c>
      <c r="C658" s="322"/>
      <c r="D658" s="322">
        <v>34017</v>
      </c>
      <c r="E658" s="322" t="s">
        <v>36</v>
      </c>
      <c r="F658" s="322" t="s">
        <v>126</v>
      </c>
      <c r="G658" s="322"/>
      <c r="H658" s="322">
        <v>2280002103</v>
      </c>
      <c r="I658" s="322" t="s">
        <v>127</v>
      </c>
      <c r="J658" s="322" t="s">
        <v>128</v>
      </c>
      <c r="K658" s="322" t="s">
        <v>162</v>
      </c>
      <c r="L658" s="322" t="s">
        <v>163</v>
      </c>
      <c r="M658" s="322">
        <v>47.781614660000002</v>
      </c>
      <c r="N658" s="322" t="s">
        <v>159</v>
      </c>
      <c r="O658" s="322" t="s">
        <v>156</v>
      </c>
    </row>
    <row r="659" spans="1:15" x14ac:dyDescent="0.25">
      <c r="A659" s="322" t="s">
        <v>153</v>
      </c>
      <c r="B659" s="322">
        <v>34</v>
      </c>
      <c r="C659" s="322"/>
      <c r="D659" s="322">
        <v>34017</v>
      </c>
      <c r="E659" s="322" t="s">
        <v>36</v>
      </c>
      <c r="F659" s="322" t="s">
        <v>126</v>
      </c>
      <c r="G659" s="322"/>
      <c r="H659" s="322">
        <v>2280002103</v>
      </c>
      <c r="I659" s="322" t="s">
        <v>127</v>
      </c>
      <c r="J659" s="322" t="s">
        <v>128</v>
      </c>
      <c r="K659" s="322" t="s">
        <v>166</v>
      </c>
      <c r="L659" s="322" t="s">
        <v>167</v>
      </c>
      <c r="M659" s="322">
        <v>4.7303241299999996</v>
      </c>
      <c r="N659" s="322" t="s">
        <v>159</v>
      </c>
      <c r="O659" s="322" t="s">
        <v>156</v>
      </c>
    </row>
    <row r="660" spans="1:15" x14ac:dyDescent="0.25">
      <c r="A660" s="322" t="s">
        <v>153</v>
      </c>
      <c r="B660" s="322">
        <v>34</v>
      </c>
      <c r="C660" s="322"/>
      <c r="D660" s="322">
        <v>34017</v>
      </c>
      <c r="E660" s="322" t="s">
        <v>36</v>
      </c>
      <c r="F660" s="322" t="s">
        <v>126</v>
      </c>
      <c r="G660" s="322"/>
      <c r="H660" s="322">
        <v>2280002104</v>
      </c>
      <c r="I660" s="322" t="s">
        <v>127</v>
      </c>
      <c r="J660" s="322" t="s">
        <v>128</v>
      </c>
      <c r="K660" s="322">
        <v>7439921</v>
      </c>
      <c r="L660" s="322" t="s">
        <v>154</v>
      </c>
      <c r="M660" s="322">
        <v>2.8702417951400001</v>
      </c>
      <c r="N660" s="322" t="s">
        <v>155</v>
      </c>
      <c r="O660" s="322" t="s">
        <v>156</v>
      </c>
    </row>
    <row r="661" spans="1:15" x14ac:dyDescent="0.25">
      <c r="A661" s="322" t="s">
        <v>153</v>
      </c>
      <c r="B661" s="322">
        <v>34</v>
      </c>
      <c r="C661" s="322"/>
      <c r="D661" s="322">
        <v>34017</v>
      </c>
      <c r="E661" s="322" t="s">
        <v>36</v>
      </c>
      <c r="F661" s="322" t="s">
        <v>126</v>
      </c>
      <c r="G661" s="322"/>
      <c r="H661" s="322">
        <v>2280002104</v>
      </c>
      <c r="I661" s="322" t="s">
        <v>127</v>
      </c>
      <c r="J661" s="322" t="s">
        <v>128</v>
      </c>
      <c r="K661" s="322" t="s">
        <v>171</v>
      </c>
      <c r="L661" s="322" t="s">
        <v>172</v>
      </c>
      <c r="M661" s="322">
        <v>0.22053024772659999</v>
      </c>
      <c r="N661" s="322" t="s">
        <v>159</v>
      </c>
      <c r="O661" s="322" t="s">
        <v>156</v>
      </c>
    </row>
    <row r="662" spans="1:15" x14ac:dyDescent="0.25">
      <c r="A662" s="322" t="s">
        <v>153</v>
      </c>
      <c r="B662" s="322">
        <v>34</v>
      </c>
      <c r="C662" s="322"/>
      <c r="D662" s="322">
        <v>34013</v>
      </c>
      <c r="E662" s="322" t="s">
        <v>35</v>
      </c>
      <c r="F662" s="322" t="s">
        <v>126</v>
      </c>
      <c r="G662" s="322"/>
      <c r="H662" s="322">
        <v>2280002101</v>
      </c>
      <c r="I662" s="322" t="s">
        <v>127</v>
      </c>
      <c r="J662" s="322" t="s">
        <v>128</v>
      </c>
      <c r="K662" s="322">
        <v>7439921</v>
      </c>
      <c r="L662" s="322" t="s">
        <v>154</v>
      </c>
      <c r="M662" s="322">
        <v>0.17248189999999999</v>
      </c>
      <c r="N662" s="322" t="s">
        <v>155</v>
      </c>
      <c r="O662" s="322" t="s">
        <v>156</v>
      </c>
    </row>
    <row r="663" spans="1:15" x14ac:dyDescent="0.25">
      <c r="A663" s="322" t="s">
        <v>153</v>
      </c>
      <c r="B663" s="322">
        <v>34</v>
      </c>
      <c r="C663" s="322"/>
      <c r="D663" s="322">
        <v>34013</v>
      </c>
      <c r="E663" s="322" t="s">
        <v>35</v>
      </c>
      <c r="F663" s="322" t="s">
        <v>126</v>
      </c>
      <c r="G663" s="322"/>
      <c r="H663" s="322">
        <v>2280002101</v>
      </c>
      <c r="I663" s="322" t="s">
        <v>127</v>
      </c>
      <c r="J663" s="322" t="s">
        <v>128</v>
      </c>
      <c r="K663" s="322" t="s">
        <v>162</v>
      </c>
      <c r="L663" s="322" t="s">
        <v>163</v>
      </c>
      <c r="M663" s="322">
        <v>2.33371</v>
      </c>
      <c r="N663" s="322" t="s">
        <v>159</v>
      </c>
      <c r="O663" s="322" t="s">
        <v>156</v>
      </c>
    </row>
    <row r="664" spans="1:15" x14ac:dyDescent="0.25">
      <c r="A664" s="322" t="s">
        <v>153</v>
      </c>
      <c r="B664" s="322">
        <v>34</v>
      </c>
      <c r="C664" s="322"/>
      <c r="D664" s="322">
        <v>34013</v>
      </c>
      <c r="E664" s="322" t="s">
        <v>35</v>
      </c>
      <c r="F664" s="322" t="s">
        <v>126</v>
      </c>
      <c r="G664" s="322"/>
      <c r="H664" s="322">
        <v>2280002101</v>
      </c>
      <c r="I664" s="322" t="s">
        <v>127</v>
      </c>
      <c r="J664" s="322" t="s">
        <v>128</v>
      </c>
      <c r="K664" s="322" t="s">
        <v>30</v>
      </c>
      <c r="L664" s="322" t="s">
        <v>168</v>
      </c>
      <c r="M664" s="322">
        <v>0.68855049999999995</v>
      </c>
      <c r="N664" s="322" t="s">
        <v>159</v>
      </c>
      <c r="O664" s="322" t="s">
        <v>156</v>
      </c>
    </row>
    <row r="665" spans="1:15" x14ac:dyDescent="0.25">
      <c r="A665" s="322" t="s">
        <v>153</v>
      </c>
      <c r="B665" s="322">
        <v>34</v>
      </c>
      <c r="C665" s="322"/>
      <c r="D665" s="322">
        <v>34013</v>
      </c>
      <c r="E665" s="322" t="s">
        <v>35</v>
      </c>
      <c r="F665" s="322" t="s">
        <v>126</v>
      </c>
      <c r="G665" s="322"/>
      <c r="H665" s="322">
        <v>2280002102</v>
      </c>
      <c r="I665" s="322" t="s">
        <v>127</v>
      </c>
      <c r="J665" s="322" t="s">
        <v>128</v>
      </c>
      <c r="K665" s="322" t="s">
        <v>30</v>
      </c>
      <c r="L665" s="322" t="s">
        <v>168</v>
      </c>
      <c r="M665" s="322">
        <v>2.3457499999999998</v>
      </c>
      <c r="N665" s="322" t="s">
        <v>159</v>
      </c>
      <c r="O665" s="322" t="s">
        <v>156</v>
      </c>
    </row>
    <row r="666" spans="1:15" x14ac:dyDescent="0.25">
      <c r="A666" s="322" t="s">
        <v>153</v>
      </c>
      <c r="B666" s="322">
        <v>34</v>
      </c>
      <c r="C666" s="322"/>
      <c r="D666" s="322">
        <v>34013</v>
      </c>
      <c r="E666" s="322" t="s">
        <v>35</v>
      </c>
      <c r="F666" s="322" t="s">
        <v>126</v>
      </c>
      <c r="G666" s="322"/>
      <c r="H666" s="322">
        <v>2280002103</v>
      </c>
      <c r="I666" s="322" t="s">
        <v>127</v>
      </c>
      <c r="J666" s="322" t="s">
        <v>128</v>
      </c>
      <c r="K666" s="322" t="s">
        <v>171</v>
      </c>
      <c r="L666" s="322" t="s">
        <v>172</v>
      </c>
      <c r="M666" s="322">
        <v>8.835287E-2</v>
      </c>
      <c r="N666" s="322" t="s">
        <v>159</v>
      </c>
      <c r="O666" s="322" t="s">
        <v>156</v>
      </c>
    </row>
    <row r="667" spans="1:15" x14ac:dyDescent="0.25">
      <c r="A667" s="322" t="s">
        <v>153</v>
      </c>
      <c r="B667" s="322">
        <v>34</v>
      </c>
      <c r="C667" s="322"/>
      <c r="D667" s="322">
        <v>34013</v>
      </c>
      <c r="E667" s="322" t="s">
        <v>35</v>
      </c>
      <c r="F667" s="322" t="s">
        <v>126</v>
      </c>
      <c r="G667" s="322"/>
      <c r="H667" s="322">
        <v>2280002104</v>
      </c>
      <c r="I667" s="322" t="s">
        <v>127</v>
      </c>
      <c r="J667" s="322" t="s">
        <v>128</v>
      </c>
      <c r="K667" s="322">
        <v>7439921</v>
      </c>
      <c r="L667" s="322" t="s">
        <v>154</v>
      </c>
      <c r="M667" s="322">
        <v>2.7096979999999999</v>
      </c>
      <c r="N667" s="322" t="s">
        <v>155</v>
      </c>
      <c r="O667" s="322" t="s">
        <v>156</v>
      </c>
    </row>
    <row r="668" spans="1:15" x14ac:dyDescent="0.25">
      <c r="A668" s="322" t="s">
        <v>153</v>
      </c>
      <c r="B668" s="322">
        <v>34</v>
      </c>
      <c r="C668" s="322"/>
      <c r="D668" s="322">
        <v>34015</v>
      </c>
      <c r="E668" s="322" t="s">
        <v>133</v>
      </c>
      <c r="F668" s="322" t="s">
        <v>126</v>
      </c>
      <c r="G668" s="322"/>
      <c r="H668" s="322">
        <v>2280002102</v>
      </c>
      <c r="I668" s="322" t="s">
        <v>127</v>
      </c>
      <c r="J668" s="322" t="s">
        <v>128</v>
      </c>
      <c r="K668" s="322" t="s">
        <v>164</v>
      </c>
      <c r="L668" s="322" t="s">
        <v>165</v>
      </c>
      <c r="M668" s="322">
        <v>446.35379999999998</v>
      </c>
      <c r="N668" s="322" t="s">
        <v>159</v>
      </c>
      <c r="O668" s="322" t="s">
        <v>156</v>
      </c>
    </row>
    <row r="669" spans="1:15" x14ac:dyDescent="0.25">
      <c r="A669" s="322" t="s">
        <v>153</v>
      </c>
      <c r="B669" s="322">
        <v>34</v>
      </c>
      <c r="C669" s="322"/>
      <c r="D669" s="322">
        <v>34015</v>
      </c>
      <c r="E669" s="322" t="s">
        <v>133</v>
      </c>
      <c r="F669" s="322" t="s">
        <v>126</v>
      </c>
      <c r="G669" s="322"/>
      <c r="H669" s="322">
        <v>2280002102</v>
      </c>
      <c r="I669" s="322" t="s">
        <v>127</v>
      </c>
      <c r="J669" s="322" t="s">
        <v>128</v>
      </c>
      <c r="K669" s="322" t="s">
        <v>160</v>
      </c>
      <c r="L669" s="322" t="s">
        <v>161</v>
      </c>
      <c r="M669" s="322">
        <v>1.7225009999999999E-2</v>
      </c>
      <c r="N669" s="322" t="s">
        <v>159</v>
      </c>
      <c r="O669" s="322" t="s">
        <v>156</v>
      </c>
    </row>
    <row r="670" spans="1:15" x14ac:dyDescent="0.25">
      <c r="A670" s="322" t="s">
        <v>153</v>
      </c>
      <c r="B670" s="322">
        <v>34</v>
      </c>
      <c r="C670" s="322"/>
      <c r="D670" s="322">
        <v>34023</v>
      </c>
      <c r="E670" s="322" t="s">
        <v>135</v>
      </c>
      <c r="F670" s="322" t="s">
        <v>126</v>
      </c>
      <c r="G670" s="322"/>
      <c r="H670" s="322">
        <v>2280002102</v>
      </c>
      <c r="I670" s="322" t="s">
        <v>127</v>
      </c>
      <c r="J670" s="322" t="s">
        <v>128</v>
      </c>
      <c r="K670" s="322" t="s">
        <v>157</v>
      </c>
      <c r="L670" s="322" t="s">
        <v>158</v>
      </c>
      <c r="M670" s="322">
        <v>10.89663</v>
      </c>
      <c r="N670" s="322" t="s">
        <v>159</v>
      </c>
      <c r="O670" s="322" t="s">
        <v>156</v>
      </c>
    </row>
    <row r="671" spans="1:15" x14ac:dyDescent="0.25">
      <c r="A671" s="322" t="s">
        <v>153</v>
      </c>
      <c r="B671" s="322">
        <v>34</v>
      </c>
      <c r="C671" s="322"/>
      <c r="D671" s="322">
        <v>34015</v>
      </c>
      <c r="E671" s="322" t="s">
        <v>133</v>
      </c>
      <c r="F671" s="322" t="s">
        <v>126</v>
      </c>
      <c r="G671" s="322"/>
      <c r="H671" s="322">
        <v>2280002104</v>
      </c>
      <c r="I671" s="322" t="s">
        <v>127</v>
      </c>
      <c r="J671" s="322" t="s">
        <v>128</v>
      </c>
      <c r="K671" s="322" t="s">
        <v>171</v>
      </c>
      <c r="L671" s="322" t="s">
        <v>172</v>
      </c>
      <c r="M671" s="322">
        <v>3.399804E-2</v>
      </c>
      <c r="N671" s="322" t="s">
        <v>159</v>
      </c>
      <c r="O671" s="322" t="s">
        <v>156</v>
      </c>
    </row>
    <row r="672" spans="1:15" x14ac:dyDescent="0.25">
      <c r="A672" s="322" t="s">
        <v>153</v>
      </c>
      <c r="B672" s="322">
        <v>34</v>
      </c>
      <c r="C672" s="322"/>
      <c r="D672" s="322">
        <v>34015</v>
      </c>
      <c r="E672" s="322" t="s">
        <v>133</v>
      </c>
      <c r="F672" s="322" t="s">
        <v>126</v>
      </c>
      <c r="G672" s="322"/>
      <c r="H672" s="322">
        <v>2280002104</v>
      </c>
      <c r="I672" s="322" t="s">
        <v>127</v>
      </c>
      <c r="J672" s="322" t="s">
        <v>128</v>
      </c>
      <c r="K672" s="322" t="s">
        <v>166</v>
      </c>
      <c r="L672" s="322" t="s">
        <v>167</v>
      </c>
      <c r="M672" s="322">
        <v>1.920032</v>
      </c>
      <c r="N672" s="322" t="s">
        <v>159</v>
      </c>
      <c r="O672" s="322" t="s">
        <v>156</v>
      </c>
    </row>
    <row r="673" spans="1:15" x14ac:dyDescent="0.25">
      <c r="A673" s="322" t="s">
        <v>153</v>
      </c>
      <c r="B673" s="322">
        <v>34</v>
      </c>
      <c r="C673" s="322"/>
      <c r="D673" s="322">
        <v>34015</v>
      </c>
      <c r="E673" s="322" t="s">
        <v>133</v>
      </c>
      <c r="F673" s="322" t="s">
        <v>126</v>
      </c>
      <c r="G673" s="322"/>
      <c r="H673" s="322">
        <v>2280002104</v>
      </c>
      <c r="I673" s="322" t="s">
        <v>127</v>
      </c>
      <c r="J673" s="322" t="s">
        <v>128</v>
      </c>
      <c r="K673" s="322" t="s">
        <v>160</v>
      </c>
      <c r="L673" s="322" t="s">
        <v>161</v>
      </c>
      <c r="M673" s="322">
        <v>4.9108640000000001</v>
      </c>
      <c r="N673" s="322" t="s">
        <v>159</v>
      </c>
      <c r="O673" s="322" t="s">
        <v>156</v>
      </c>
    </row>
    <row r="674" spans="1:15" x14ac:dyDescent="0.25">
      <c r="A674" s="322" t="s">
        <v>153</v>
      </c>
      <c r="B674" s="322">
        <v>34</v>
      </c>
      <c r="C674" s="322"/>
      <c r="D674" s="322">
        <v>34007</v>
      </c>
      <c r="E674" s="322" t="s">
        <v>130</v>
      </c>
      <c r="F674" s="322" t="s">
        <v>126</v>
      </c>
      <c r="G674" s="322"/>
      <c r="H674" s="322">
        <v>2280002101</v>
      </c>
      <c r="I674" s="322" t="s">
        <v>127</v>
      </c>
      <c r="J674" s="322" t="s">
        <v>128</v>
      </c>
      <c r="K674" s="322" t="s">
        <v>30</v>
      </c>
      <c r="L674" s="322" t="s">
        <v>168</v>
      </c>
      <c r="M674" s="322">
        <v>1.041103E-2</v>
      </c>
      <c r="N674" s="322" t="s">
        <v>159</v>
      </c>
      <c r="O674" s="322" t="s">
        <v>156</v>
      </c>
    </row>
    <row r="675" spans="1:15" x14ac:dyDescent="0.25">
      <c r="A675" s="322" t="s">
        <v>153</v>
      </c>
      <c r="B675" s="322">
        <v>34</v>
      </c>
      <c r="C675" s="322"/>
      <c r="D675" s="322">
        <v>34025</v>
      </c>
      <c r="E675" s="322" t="s">
        <v>39</v>
      </c>
      <c r="F675" s="322" t="s">
        <v>126</v>
      </c>
      <c r="G675" s="322"/>
      <c r="H675" s="322">
        <v>2280002102</v>
      </c>
      <c r="I675" s="322" t="s">
        <v>127</v>
      </c>
      <c r="J675" s="322" t="s">
        <v>128</v>
      </c>
      <c r="K675" s="322">
        <v>7439921</v>
      </c>
      <c r="L675" s="322" t="s">
        <v>154</v>
      </c>
      <c r="M675" s="322">
        <v>0.81228259999999997</v>
      </c>
      <c r="N675" s="322" t="s">
        <v>155</v>
      </c>
      <c r="O675" s="322" t="s">
        <v>156</v>
      </c>
    </row>
    <row r="676" spans="1:15" x14ac:dyDescent="0.25">
      <c r="A676" s="322" t="s">
        <v>153</v>
      </c>
      <c r="B676" s="322">
        <v>34</v>
      </c>
      <c r="C676" s="322"/>
      <c r="D676" s="322">
        <v>34001</v>
      </c>
      <c r="E676" s="322" t="s">
        <v>125</v>
      </c>
      <c r="F676" s="322" t="s">
        <v>126</v>
      </c>
      <c r="G676" s="322"/>
      <c r="H676" s="322">
        <v>2280002201</v>
      </c>
      <c r="I676" s="322" t="s">
        <v>127</v>
      </c>
      <c r="J676" s="322" t="s">
        <v>128</v>
      </c>
      <c r="K676" s="322" t="s">
        <v>157</v>
      </c>
      <c r="L676" s="322" t="s">
        <v>158</v>
      </c>
      <c r="M676" s="322">
        <v>78.812619999999995</v>
      </c>
      <c r="N676" s="322" t="s">
        <v>159</v>
      </c>
      <c r="O676" s="322" t="s">
        <v>156</v>
      </c>
    </row>
    <row r="677" spans="1:15" x14ac:dyDescent="0.25">
      <c r="A677" s="322" t="s">
        <v>153</v>
      </c>
      <c r="B677" s="322">
        <v>34</v>
      </c>
      <c r="C677" s="322"/>
      <c r="D677" s="322">
        <v>34001</v>
      </c>
      <c r="E677" s="322" t="s">
        <v>125</v>
      </c>
      <c r="F677" s="322" t="s">
        <v>126</v>
      </c>
      <c r="G677" s="322"/>
      <c r="H677" s="322">
        <v>2280002202</v>
      </c>
      <c r="I677" s="322" t="s">
        <v>127</v>
      </c>
      <c r="J677" s="322" t="s">
        <v>128</v>
      </c>
      <c r="K677" s="322" t="s">
        <v>160</v>
      </c>
      <c r="L677" s="322" t="s">
        <v>161</v>
      </c>
      <c r="M677" s="322">
        <v>0.99275279999999999</v>
      </c>
      <c r="N677" s="322" t="s">
        <v>159</v>
      </c>
      <c r="O677" s="322" t="s">
        <v>156</v>
      </c>
    </row>
    <row r="678" spans="1:15" x14ac:dyDescent="0.25">
      <c r="A678" s="322" t="s">
        <v>153</v>
      </c>
      <c r="B678" s="322">
        <v>34</v>
      </c>
      <c r="C678" s="322"/>
      <c r="D678" s="322">
        <v>34001</v>
      </c>
      <c r="E678" s="322" t="s">
        <v>125</v>
      </c>
      <c r="F678" s="322" t="s">
        <v>126</v>
      </c>
      <c r="G678" s="322"/>
      <c r="H678" s="322">
        <v>2280002204</v>
      </c>
      <c r="I678" s="322" t="s">
        <v>127</v>
      </c>
      <c r="J678" s="322" t="s">
        <v>128</v>
      </c>
      <c r="K678" s="322" t="s">
        <v>162</v>
      </c>
      <c r="L678" s="322" t="s">
        <v>163</v>
      </c>
      <c r="M678" s="322">
        <v>8.4239690000000006E-2</v>
      </c>
      <c r="N678" s="322" t="s">
        <v>159</v>
      </c>
      <c r="O678" s="322" t="s">
        <v>156</v>
      </c>
    </row>
    <row r="679" spans="1:15" x14ac:dyDescent="0.25">
      <c r="A679" s="322" t="s">
        <v>153</v>
      </c>
      <c r="B679" s="322">
        <v>34</v>
      </c>
      <c r="C679" s="322"/>
      <c r="D679" s="322">
        <v>34001</v>
      </c>
      <c r="E679" s="322" t="s">
        <v>125</v>
      </c>
      <c r="F679" s="322" t="s">
        <v>126</v>
      </c>
      <c r="G679" s="322"/>
      <c r="H679" s="322">
        <v>2280002204</v>
      </c>
      <c r="I679" s="322" t="s">
        <v>127</v>
      </c>
      <c r="J679" s="322" t="s">
        <v>128</v>
      </c>
      <c r="K679" s="322" t="s">
        <v>166</v>
      </c>
      <c r="L679" s="322" t="s">
        <v>167</v>
      </c>
      <c r="M679" s="322">
        <v>1.519799E-2</v>
      </c>
      <c r="N679" s="322" t="s">
        <v>159</v>
      </c>
      <c r="O679" s="322" t="s">
        <v>156</v>
      </c>
    </row>
    <row r="680" spans="1:15" x14ac:dyDescent="0.25">
      <c r="A680" s="322" t="s">
        <v>153</v>
      </c>
      <c r="B680" s="322">
        <v>34</v>
      </c>
      <c r="C680" s="322"/>
      <c r="D680" s="322">
        <v>34003</v>
      </c>
      <c r="E680" s="322" t="s">
        <v>34</v>
      </c>
      <c r="F680" s="322" t="s">
        <v>126</v>
      </c>
      <c r="G680" s="322"/>
      <c r="H680" s="322">
        <v>2280002202</v>
      </c>
      <c r="I680" s="322" t="s">
        <v>127</v>
      </c>
      <c r="J680" s="322" t="s">
        <v>128</v>
      </c>
      <c r="K680" s="322" t="s">
        <v>164</v>
      </c>
      <c r="L680" s="322" t="s">
        <v>165</v>
      </c>
      <c r="M680" s="322">
        <v>4254.1589999999997</v>
      </c>
      <c r="N680" s="322" t="s">
        <v>159</v>
      </c>
      <c r="O680" s="322" t="s">
        <v>156</v>
      </c>
    </row>
    <row r="681" spans="1:15" x14ac:dyDescent="0.25">
      <c r="A681" s="322" t="s">
        <v>153</v>
      </c>
      <c r="B681" s="322">
        <v>34</v>
      </c>
      <c r="C681" s="322"/>
      <c r="D681" s="322">
        <v>34003</v>
      </c>
      <c r="E681" s="322" t="s">
        <v>34</v>
      </c>
      <c r="F681" s="322" t="s">
        <v>126</v>
      </c>
      <c r="G681" s="322"/>
      <c r="H681" s="322">
        <v>2280002202</v>
      </c>
      <c r="I681" s="322" t="s">
        <v>127</v>
      </c>
      <c r="J681" s="322" t="s">
        <v>128</v>
      </c>
      <c r="K681" s="322" t="s">
        <v>160</v>
      </c>
      <c r="L681" s="322" t="s">
        <v>161</v>
      </c>
      <c r="M681" s="322">
        <v>0.1170011</v>
      </c>
      <c r="N681" s="322" t="s">
        <v>159</v>
      </c>
      <c r="O681" s="322" t="s">
        <v>156</v>
      </c>
    </row>
    <row r="682" spans="1:15" x14ac:dyDescent="0.25">
      <c r="A682" s="322" t="s">
        <v>153</v>
      </c>
      <c r="B682" s="322">
        <v>34</v>
      </c>
      <c r="C682" s="322"/>
      <c r="D682" s="322">
        <v>34003</v>
      </c>
      <c r="E682" s="322" t="s">
        <v>34</v>
      </c>
      <c r="F682" s="322" t="s">
        <v>126</v>
      </c>
      <c r="G682" s="322"/>
      <c r="H682" s="322">
        <v>2280002203</v>
      </c>
      <c r="I682" s="322" t="s">
        <v>127</v>
      </c>
      <c r="J682" s="322" t="s">
        <v>128</v>
      </c>
      <c r="K682" s="322" t="s">
        <v>166</v>
      </c>
      <c r="L682" s="322" t="s">
        <v>167</v>
      </c>
      <c r="M682" s="322">
        <v>2.891606E-2</v>
      </c>
      <c r="N682" s="322" t="s">
        <v>159</v>
      </c>
      <c r="O682" s="322" t="s">
        <v>156</v>
      </c>
    </row>
    <row r="683" spans="1:15" x14ac:dyDescent="0.25">
      <c r="A683" s="322" t="s">
        <v>153</v>
      </c>
      <c r="B683" s="322">
        <v>34</v>
      </c>
      <c r="C683" s="322"/>
      <c r="D683" s="322">
        <v>34003</v>
      </c>
      <c r="E683" s="322" t="s">
        <v>34</v>
      </c>
      <c r="F683" s="322" t="s">
        <v>126</v>
      </c>
      <c r="G683" s="322"/>
      <c r="H683" s="322">
        <v>2280002204</v>
      </c>
      <c r="I683" s="322" t="s">
        <v>127</v>
      </c>
      <c r="J683" s="322" t="s">
        <v>128</v>
      </c>
      <c r="K683" s="322" t="s">
        <v>157</v>
      </c>
      <c r="L683" s="322" t="s">
        <v>158</v>
      </c>
      <c r="M683" s="322">
        <v>0.38389440000000002</v>
      </c>
      <c r="N683" s="322" t="s">
        <v>159</v>
      </c>
      <c r="O683" s="322" t="s">
        <v>156</v>
      </c>
    </row>
    <row r="684" spans="1:15" x14ac:dyDescent="0.25">
      <c r="A684" s="322" t="s">
        <v>153</v>
      </c>
      <c r="B684" s="322">
        <v>34</v>
      </c>
      <c r="C684" s="322"/>
      <c r="D684" s="322">
        <v>34005</v>
      </c>
      <c r="E684" s="322" t="s">
        <v>129</v>
      </c>
      <c r="F684" s="322" t="s">
        <v>126</v>
      </c>
      <c r="G684" s="322"/>
      <c r="H684" s="322">
        <v>2280002201</v>
      </c>
      <c r="I684" s="322" t="s">
        <v>127</v>
      </c>
      <c r="J684" s="322" t="s">
        <v>128</v>
      </c>
      <c r="K684" s="322" t="s">
        <v>162</v>
      </c>
      <c r="L684" s="322" t="s">
        <v>163</v>
      </c>
      <c r="M684" s="322">
        <v>1.2995909999999999</v>
      </c>
      <c r="N684" s="322" t="s">
        <v>159</v>
      </c>
      <c r="O684" s="322" t="s">
        <v>156</v>
      </c>
    </row>
    <row r="685" spans="1:15" x14ac:dyDescent="0.25">
      <c r="A685" s="322" t="s">
        <v>153</v>
      </c>
      <c r="B685" s="322">
        <v>34</v>
      </c>
      <c r="C685" s="322"/>
      <c r="D685" s="322">
        <v>34005</v>
      </c>
      <c r="E685" s="322" t="s">
        <v>129</v>
      </c>
      <c r="F685" s="322" t="s">
        <v>126</v>
      </c>
      <c r="G685" s="322"/>
      <c r="H685" s="322">
        <v>2280002201</v>
      </c>
      <c r="I685" s="322" t="s">
        <v>127</v>
      </c>
      <c r="J685" s="322" t="s">
        <v>128</v>
      </c>
      <c r="K685" s="322" t="s">
        <v>157</v>
      </c>
      <c r="L685" s="322" t="s">
        <v>158</v>
      </c>
      <c r="M685" s="322">
        <v>8.9804460000000006</v>
      </c>
      <c r="N685" s="322" t="s">
        <v>159</v>
      </c>
      <c r="O685" s="322" t="s">
        <v>156</v>
      </c>
    </row>
    <row r="686" spans="1:15" x14ac:dyDescent="0.25">
      <c r="A686" s="322" t="s">
        <v>153</v>
      </c>
      <c r="B686" s="322">
        <v>34</v>
      </c>
      <c r="C686" s="322"/>
      <c r="D686" s="322">
        <v>34005</v>
      </c>
      <c r="E686" s="322" t="s">
        <v>129</v>
      </c>
      <c r="F686" s="322" t="s">
        <v>126</v>
      </c>
      <c r="G686" s="322"/>
      <c r="H686" s="322">
        <v>2280002201</v>
      </c>
      <c r="I686" s="322" t="s">
        <v>127</v>
      </c>
      <c r="J686" s="322" t="s">
        <v>128</v>
      </c>
      <c r="K686" s="322" t="s">
        <v>169</v>
      </c>
      <c r="L686" s="322" t="s">
        <v>170</v>
      </c>
      <c r="M686" s="322">
        <v>0.36207440000000002</v>
      </c>
      <c r="N686" s="322" t="s">
        <v>159</v>
      </c>
      <c r="O686" s="322" t="s">
        <v>156</v>
      </c>
    </row>
    <row r="687" spans="1:15" x14ac:dyDescent="0.25">
      <c r="A687" s="322" t="s">
        <v>153</v>
      </c>
      <c r="B687" s="322">
        <v>34</v>
      </c>
      <c r="C687" s="322"/>
      <c r="D687" s="322">
        <v>34005</v>
      </c>
      <c r="E687" s="322" t="s">
        <v>129</v>
      </c>
      <c r="F687" s="322" t="s">
        <v>126</v>
      </c>
      <c r="G687" s="322"/>
      <c r="H687" s="322">
        <v>2280002202</v>
      </c>
      <c r="I687" s="322" t="s">
        <v>127</v>
      </c>
      <c r="J687" s="322" t="s">
        <v>128</v>
      </c>
      <c r="K687" s="322" t="s">
        <v>157</v>
      </c>
      <c r="L687" s="322" t="s">
        <v>158</v>
      </c>
      <c r="M687" s="322">
        <v>13.27473</v>
      </c>
      <c r="N687" s="322" t="s">
        <v>159</v>
      </c>
      <c r="O687" s="322" t="s">
        <v>156</v>
      </c>
    </row>
    <row r="688" spans="1:15" x14ac:dyDescent="0.25">
      <c r="A688" s="322" t="s">
        <v>153</v>
      </c>
      <c r="B688" s="322">
        <v>34</v>
      </c>
      <c r="C688" s="322"/>
      <c r="D688" s="322">
        <v>34005</v>
      </c>
      <c r="E688" s="322" t="s">
        <v>129</v>
      </c>
      <c r="F688" s="322" t="s">
        <v>126</v>
      </c>
      <c r="G688" s="322"/>
      <c r="H688" s="322">
        <v>2280002203</v>
      </c>
      <c r="I688" s="322" t="s">
        <v>127</v>
      </c>
      <c r="J688" s="322" t="s">
        <v>128</v>
      </c>
      <c r="K688" s="322" t="s">
        <v>30</v>
      </c>
      <c r="L688" s="322" t="s">
        <v>168</v>
      </c>
      <c r="M688" s="322">
        <v>0.13336419999999999</v>
      </c>
      <c r="N688" s="322" t="s">
        <v>159</v>
      </c>
      <c r="O688" s="322" t="s">
        <v>156</v>
      </c>
    </row>
    <row r="689" spans="1:15" x14ac:dyDescent="0.25">
      <c r="A689" s="322" t="s">
        <v>153</v>
      </c>
      <c r="B689" s="322">
        <v>34</v>
      </c>
      <c r="C689" s="322"/>
      <c r="D689" s="322">
        <v>34005</v>
      </c>
      <c r="E689" s="322" t="s">
        <v>129</v>
      </c>
      <c r="F689" s="322" t="s">
        <v>126</v>
      </c>
      <c r="G689" s="322"/>
      <c r="H689" s="322">
        <v>2280002203</v>
      </c>
      <c r="I689" s="322" t="s">
        <v>127</v>
      </c>
      <c r="J689" s="322" t="s">
        <v>128</v>
      </c>
      <c r="K689" s="322" t="s">
        <v>169</v>
      </c>
      <c r="L689" s="322" t="s">
        <v>170</v>
      </c>
      <c r="M689" s="322">
        <v>0.68464999999999998</v>
      </c>
      <c r="N689" s="322" t="s">
        <v>159</v>
      </c>
      <c r="O689" s="322" t="s">
        <v>156</v>
      </c>
    </row>
    <row r="690" spans="1:15" x14ac:dyDescent="0.25">
      <c r="A690" s="322" t="s">
        <v>153</v>
      </c>
      <c r="B690" s="322">
        <v>34</v>
      </c>
      <c r="C690" s="322"/>
      <c r="D690" s="322">
        <v>34005</v>
      </c>
      <c r="E690" s="322" t="s">
        <v>129</v>
      </c>
      <c r="F690" s="322" t="s">
        <v>126</v>
      </c>
      <c r="G690" s="322"/>
      <c r="H690" s="322">
        <v>2280002204</v>
      </c>
      <c r="I690" s="322" t="s">
        <v>127</v>
      </c>
      <c r="J690" s="322" t="s">
        <v>128</v>
      </c>
      <c r="K690" s="322" t="s">
        <v>162</v>
      </c>
      <c r="L690" s="322" t="s">
        <v>163</v>
      </c>
      <c r="M690" s="322">
        <v>0.4601461</v>
      </c>
      <c r="N690" s="322" t="s">
        <v>159</v>
      </c>
      <c r="O690" s="322" t="s">
        <v>156</v>
      </c>
    </row>
    <row r="691" spans="1:15" x14ac:dyDescent="0.25">
      <c r="A691" s="322" t="s">
        <v>153</v>
      </c>
      <c r="B691" s="322">
        <v>34</v>
      </c>
      <c r="C691" s="322"/>
      <c r="D691" s="322">
        <v>34005</v>
      </c>
      <c r="E691" s="322" t="s">
        <v>129</v>
      </c>
      <c r="F691" s="322" t="s">
        <v>126</v>
      </c>
      <c r="G691" s="322"/>
      <c r="H691" s="322">
        <v>2280002204</v>
      </c>
      <c r="I691" s="322" t="s">
        <v>127</v>
      </c>
      <c r="J691" s="322" t="s">
        <v>128</v>
      </c>
      <c r="K691" s="322" t="s">
        <v>169</v>
      </c>
      <c r="L691" s="322" t="s">
        <v>170</v>
      </c>
      <c r="M691" s="322">
        <v>0.17955889999999999</v>
      </c>
      <c r="N691" s="322" t="s">
        <v>159</v>
      </c>
      <c r="O691" s="322" t="s">
        <v>156</v>
      </c>
    </row>
    <row r="692" spans="1:15" x14ac:dyDescent="0.25">
      <c r="A692" s="322" t="s">
        <v>153</v>
      </c>
      <c r="B692" s="322">
        <v>34</v>
      </c>
      <c r="C692" s="322"/>
      <c r="D692" s="322">
        <v>34007</v>
      </c>
      <c r="E692" s="322" t="s">
        <v>130</v>
      </c>
      <c r="F692" s="322" t="s">
        <v>126</v>
      </c>
      <c r="G692" s="322"/>
      <c r="H692" s="322">
        <v>2280002201</v>
      </c>
      <c r="I692" s="322" t="s">
        <v>127</v>
      </c>
      <c r="J692" s="322" t="s">
        <v>128</v>
      </c>
      <c r="K692" s="322" t="s">
        <v>166</v>
      </c>
      <c r="L692" s="322" t="s">
        <v>167</v>
      </c>
      <c r="M692" s="322">
        <v>0.49738379999999999</v>
      </c>
      <c r="N692" s="322" t="s">
        <v>159</v>
      </c>
      <c r="O692" s="322" t="s">
        <v>156</v>
      </c>
    </row>
    <row r="693" spans="1:15" x14ac:dyDescent="0.25">
      <c r="A693" s="322" t="s">
        <v>153</v>
      </c>
      <c r="B693" s="322">
        <v>34</v>
      </c>
      <c r="C693" s="322"/>
      <c r="D693" s="322">
        <v>34007</v>
      </c>
      <c r="E693" s="322" t="s">
        <v>130</v>
      </c>
      <c r="F693" s="322" t="s">
        <v>126</v>
      </c>
      <c r="G693" s="322"/>
      <c r="H693" s="322">
        <v>2280002202</v>
      </c>
      <c r="I693" s="322" t="s">
        <v>127</v>
      </c>
      <c r="J693" s="322" t="s">
        <v>128</v>
      </c>
      <c r="K693" s="322">
        <v>7439921</v>
      </c>
      <c r="L693" s="322" t="s">
        <v>154</v>
      </c>
      <c r="M693" s="322">
        <v>0.30526940000000002</v>
      </c>
      <c r="N693" s="322" t="s">
        <v>155</v>
      </c>
      <c r="O693" s="322" t="s">
        <v>156</v>
      </c>
    </row>
    <row r="694" spans="1:15" x14ac:dyDescent="0.25">
      <c r="A694" s="322" t="s">
        <v>153</v>
      </c>
      <c r="B694" s="322">
        <v>34</v>
      </c>
      <c r="C694" s="322"/>
      <c r="D694" s="322">
        <v>34007</v>
      </c>
      <c r="E694" s="322" t="s">
        <v>130</v>
      </c>
      <c r="F694" s="322" t="s">
        <v>126</v>
      </c>
      <c r="G694" s="322"/>
      <c r="H694" s="322">
        <v>2280002202</v>
      </c>
      <c r="I694" s="322" t="s">
        <v>127</v>
      </c>
      <c r="J694" s="322" t="s">
        <v>128</v>
      </c>
      <c r="K694" s="322" t="s">
        <v>162</v>
      </c>
      <c r="L694" s="322" t="s">
        <v>163</v>
      </c>
      <c r="M694" s="322">
        <v>7.220237</v>
      </c>
      <c r="N694" s="322" t="s">
        <v>159</v>
      </c>
      <c r="O694" s="322" t="s">
        <v>156</v>
      </c>
    </row>
    <row r="695" spans="1:15" x14ac:dyDescent="0.25">
      <c r="A695" s="322" t="s">
        <v>153</v>
      </c>
      <c r="B695" s="322">
        <v>34</v>
      </c>
      <c r="C695" s="322"/>
      <c r="D695" s="322">
        <v>34007</v>
      </c>
      <c r="E695" s="322" t="s">
        <v>130</v>
      </c>
      <c r="F695" s="322" t="s">
        <v>126</v>
      </c>
      <c r="G695" s="322"/>
      <c r="H695" s="322">
        <v>2280002203</v>
      </c>
      <c r="I695" s="322" t="s">
        <v>127</v>
      </c>
      <c r="J695" s="322" t="s">
        <v>128</v>
      </c>
      <c r="K695" s="322" t="s">
        <v>169</v>
      </c>
      <c r="L695" s="322" t="s">
        <v>170</v>
      </c>
      <c r="M695" s="322">
        <v>6.7948300000000001</v>
      </c>
      <c r="N695" s="322" t="s">
        <v>159</v>
      </c>
      <c r="O695" s="322" t="s">
        <v>156</v>
      </c>
    </row>
    <row r="696" spans="1:15" x14ac:dyDescent="0.25">
      <c r="A696" s="322" t="s">
        <v>153</v>
      </c>
      <c r="B696" s="322">
        <v>34</v>
      </c>
      <c r="C696" s="322"/>
      <c r="D696" s="322">
        <v>34009</v>
      </c>
      <c r="E696" s="322" t="s">
        <v>131</v>
      </c>
      <c r="F696" s="322" t="s">
        <v>126</v>
      </c>
      <c r="G696" s="322"/>
      <c r="H696" s="322">
        <v>2280002201</v>
      </c>
      <c r="I696" s="322" t="s">
        <v>127</v>
      </c>
      <c r="J696" s="322" t="s">
        <v>128</v>
      </c>
      <c r="K696" s="322" t="s">
        <v>171</v>
      </c>
      <c r="L696" s="322" t="s">
        <v>172</v>
      </c>
      <c r="M696" s="322">
        <v>6.6511000000000001E-2</v>
      </c>
      <c r="N696" s="322" t="s">
        <v>159</v>
      </c>
      <c r="O696" s="322" t="s">
        <v>156</v>
      </c>
    </row>
    <row r="697" spans="1:15" x14ac:dyDescent="0.25">
      <c r="A697" s="322" t="s">
        <v>153</v>
      </c>
      <c r="B697" s="322">
        <v>34</v>
      </c>
      <c r="C697" s="322"/>
      <c r="D697" s="322">
        <v>34009</v>
      </c>
      <c r="E697" s="322" t="s">
        <v>131</v>
      </c>
      <c r="F697" s="322" t="s">
        <v>126</v>
      </c>
      <c r="G697" s="322"/>
      <c r="H697" s="322">
        <v>2280002201</v>
      </c>
      <c r="I697" s="322" t="s">
        <v>127</v>
      </c>
      <c r="J697" s="322" t="s">
        <v>128</v>
      </c>
      <c r="K697" s="322">
        <v>7439921</v>
      </c>
      <c r="L697" s="322" t="s">
        <v>154</v>
      </c>
      <c r="M697" s="322">
        <v>0.86565300000000001</v>
      </c>
      <c r="N697" s="322" t="s">
        <v>155</v>
      </c>
      <c r="O697" s="322" t="s">
        <v>156</v>
      </c>
    </row>
    <row r="698" spans="1:15" x14ac:dyDescent="0.25">
      <c r="A698" s="322" t="s">
        <v>153</v>
      </c>
      <c r="B698" s="322">
        <v>34</v>
      </c>
      <c r="C698" s="322"/>
      <c r="D698" s="322">
        <v>34009</v>
      </c>
      <c r="E698" s="322" t="s">
        <v>131</v>
      </c>
      <c r="F698" s="322" t="s">
        <v>126</v>
      </c>
      <c r="G698" s="322"/>
      <c r="H698" s="322">
        <v>2280002203</v>
      </c>
      <c r="I698" s="322" t="s">
        <v>127</v>
      </c>
      <c r="J698" s="322" t="s">
        <v>128</v>
      </c>
      <c r="K698" s="322" t="s">
        <v>166</v>
      </c>
      <c r="L698" s="322" t="s">
        <v>167</v>
      </c>
      <c r="M698" s="322">
        <v>0.12796199999999999</v>
      </c>
      <c r="N698" s="322" t="s">
        <v>159</v>
      </c>
      <c r="O698" s="322" t="s">
        <v>156</v>
      </c>
    </row>
    <row r="699" spans="1:15" x14ac:dyDescent="0.25">
      <c r="A699" s="322" t="s">
        <v>153</v>
      </c>
      <c r="B699" s="322">
        <v>34</v>
      </c>
      <c r="C699" s="322"/>
      <c r="D699" s="322">
        <v>34011</v>
      </c>
      <c r="E699" s="322" t="s">
        <v>132</v>
      </c>
      <c r="F699" s="322" t="s">
        <v>126</v>
      </c>
      <c r="G699" s="322"/>
      <c r="H699" s="322">
        <v>2280002201</v>
      </c>
      <c r="I699" s="322" t="s">
        <v>127</v>
      </c>
      <c r="J699" s="322" t="s">
        <v>128</v>
      </c>
      <c r="K699" s="322" t="s">
        <v>162</v>
      </c>
      <c r="L699" s="322" t="s">
        <v>163</v>
      </c>
      <c r="M699" s="322">
        <v>11.18838</v>
      </c>
      <c r="N699" s="322" t="s">
        <v>159</v>
      </c>
      <c r="O699" s="322" t="s">
        <v>156</v>
      </c>
    </row>
    <row r="700" spans="1:15" x14ac:dyDescent="0.25">
      <c r="A700" s="322" t="s">
        <v>153</v>
      </c>
      <c r="B700" s="322">
        <v>34</v>
      </c>
      <c r="C700" s="322"/>
      <c r="D700" s="322">
        <v>34011</v>
      </c>
      <c r="E700" s="322" t="s">
        <v>132</v>
      </c>
      <c r="F700" s="322" t="s">
        <v>126</v>
      </c>
      <c r="G700" s="322"/>
      <c r="H700" s="322">
        <v>2280002201</v>
      </c>
      <c r="I700" s="322" t="s">
        <v>127</v>
      </c>
      <c r="J700" s="322" t="s">
        <v>128</v>
      </c>
      <c r="K700" s="322" t="s">
        <v>171</v>
      </c>
      <c r="L700" s="322" t="s">
        <v>172</v>
      </c>
      <c r="M700" s="322">
        <v>3.7205920000000003E-2</v>
      </c>
      <c r="N700" s="322" t="s">
        <v>159</v>
      </c>
      <c r="O700" s="322" t="s">
        <v>156</v>
      </c>
    </row>
    <row r="701" spans="1:15" x14ac:dyDescent="0.25">
      <c r="A701" s="322" t="s">
        <v>153</v>
      </c>
      <c r="B701" s="322">
        <v>34</v>
      </c>
      <c r="C701" s="322"/>
      <c r="D701" s="322">
        <v>34011</v>
      </c>
      <c r="E701" s="322" t="s">
        <v>132</v>
      </c>
      <c r="F701" s="322" t="s">
        <v>126</v>
      </c>
      <c r="G701" s="322"/>
      <c r="H701" s="322">
        <v>2280002202</v>
      </c>
      <c r="I701" s="322" t="s">
        <v>127</v>
      </c>
      <c r="J701" s="322" t="s">
        <v>128</v>
      </c>
      <c r="K701" s="322" t="s">
        <v>162</v>
      </c>
      <c r="L701" s="322" t="s">
        <v>163</v>
      </c>
      <c r="M701" s="322">
        <v>6.0877530000000002</v>
      </c>
      <c r="N701" s="322" t="s">
        <v>159</v>
      </c>
      <c r="O701" s="322" t="s">
        <v>156</v>
      </c>
    </row>
    <row r="702" spans="1:15" x14ac:dyDescent="0.25">
      <c r="A702" s="322" t="s">
        <v>153</v>
      </c>
      <c r="B702" s="322">
        <v>34</v>
      </c>
      <c r="C702" s="322"/>
      <c r="D702" s="322">
        <v>34011</v>
      </c>
      <c r="E702" s="322" t="s">
        <v>132</v>
      </c>
      <c r="F702" s="322" t="s">
        <v>126</v>
      </c>
      <c r="G702" s="322"/>
      <c r="H702" s="322">
        <v>2280002202</v>
      </c>
      <c r="I702" s="322" t="s">
        <v>127</v>
      </c>
      <c r="J702" s="322" t="s">
        <v>128</v>
      </c>
      <c r="K702" s="322" t="s">
        <v>157</v>
      </c>
      <c r="L702" s="322" t="s">
        <v>158</v>
      </c>
      <c r="M702" s="322">
        <v>38.828830000000004</v>
      </c>
      <c r="N702" s="322" t="s">
        <v>159</v>
      </c>
      <c r="O702" s="322" t="s">
        <v>156</v>
      </c>
    </row>
    <row r="703" spans="1:15" x14ac:dyDescent="0.25">
      <c r="A703" s="322" t="s">
        <v>153</v>
      </c>
      <c r="B703" s="322">
        <v>34</v>
      </c>
      <c r="C703" s="322"/>
      <c r="D703" s="322">
        <v>34011</v>
      </c>
      <c r="E703" s="322" t="s">
        <v>132</v>
      </c>
      <c r="F703" s="322" t="s">
        <v>126</v>
      </c>
      <c r="G703" s="322"/>
      <c r="H703" s="322">
        <v>2280002203</v>
      </c>
      <c r="I703" s="322" t="s">
        <v>127</v>
      </c>
      <c r="J703" s="322" t="s">
        <v>128</v>
      </c>
      <c r="K703" s="322" t="s">
        <v>169</v>
      </c>
      <c r="L703" s="322" t="s">
        <v>170</v>
      </c>
      <c r="M703" s="322">
        <v>14.61547</v>
      </c>
      <c r="N703" s="322" t="s">
        <v>159</v>
      </c>
      <c r="O703" s="322" t="s">
        <v>156</v>
      </c>
    </row>
    <row r="704" spans="1:15" x14ac:dyDescent="0.25">
      <c r="A704" s="322" t="s">
        <v>153</v>
      </c>
      <c r="B704" s="322">
        <v>34</v>
      </c>
      <c r="C704" s="322"/>
      <c r="D704" s="322">
        <v>34011</v>
      </c>
      <c r="E704" s="322" t="s">
        <v>132</v>
      </c>
      <c r="F704" s="322" t="s">
        <v>126</v>
      </c>
      <c r="G704" s="322"/>
      <c r="H704" s="322">
        <v>2280002204</v>
      </c>
      <c r="I704" s="322" t="s">
        <v>127</v>
      </c>
      <c r="J704" s="322" t="s">
        <v>128</v>
      </c>
      <c r="K704" s="322" t="s">
        <v>169</v>
      </c>
      <c r="L704" s="322" t="s">
        <v>170</v>
      </c>
      <c r="M704" s="322">
        <v>1.787388</v>
      </c>
      <c r="N704" s="322" t="s">
        <v>159</v>
      </c>
      <c r="O704" s="322" t="s">
        <v>156</v>
      </c>
    </row>
    <row r="705" spans="1:15" x14ac:dyDescent="0.25">
      <c r="A705" s="322" t="s">
        <v>153</v>
      </c>
      <c r="B705" s="322">
        <v>34</v>
      </c>
      <c r="C705" s="322"/>
      <c r="D705" s="322">
        <v>34013</v>
      </c>
      <c r="E705" s="322" t="s">
        <v>35</v>
      </c>
      <c r="F705" s="322" t="s">
        <v>126</v>
      </c>
      <c r="G705" s="322"/>
      <c r="H705" s="322">
        <v>2280002202</v>
      </c>
      <c r="I705" s="322" t="s">
        <v>127</v>
      </c>
      <c r="J705" s="322" t="s">
        <v>128</v>
      </c>
      <c r="K705" s="322">
        <v>7439921</v>
      </c>
      <c r="L705" s="322" t="s">
        <v>154</v>
      </c>
      <c r="M705" s="322">
        <v>0.20500060000000001</v>
      </c>
      <c r="N705" s="322" t="s">
        <v>155</v>
      </c>
      <c r="O705" s="322" t="s">
        <v>156</v>
      </c>
    </row>
    <row r="706" spans="1:15" x14ac:dyDescent="0.25">
      <c r="A706" s="322" t="s">
        <v>153</v>
      </c>
      <c r="B706" s="322">
        <v>34</v>
      </c>
      <c r="C706" s="322"/>
      <c r="D706" s="322">
        <v>34013</v>
      </c>
      <c r="E706" s="322" t="s">
        <v>35</v>
      </c>
      <c r="F706" s="322" t="s">
        <v>126</v>
      </c>
      <c r="G706" s="322"/>
      <c r="H706" s="322">
        <v>2280002202</v>
      </c>
      <c r="I706" s="322" t="s">
        <v>127</v>
      </c>
      <c r="J706" s="322" t="s">
        <v>128</v>
      </c>
      <c r="K706" s="322" t="s">
        <v>166</v>
      </c>
      <c r="L706" s="322" t="s">
        <v>167</v>
      </c>
      <c r="M706" s="322">
        <v>0.84709869999999998</v>
      </c>
      <c r="N706" s="322" t="s">
        <v>159</v>
      </c>
      <c r="O706" s="322" t="s">
        <v>156</v>
      </c>
    </row>
    <row r="707" spans="1:15" x14ac:dyDescent="0.25">
      <c r="A707" s="322" t="s">
        <v>153</v>
      </c>
      <c r="B707" s="322">
        <v>34</v>
      </c>
      <c r="C707" s="322"/>
      <c r="D707" s="322">
        <v>34013</v>
      </c>
      <c r="E707" s="322" t="s">
        <v>35</v>
      </c>
      <c r="F707" s="322" t="s">
        <v>126</v>
      </c>
      <c r="G707" s="322"/>
      <c r="H707" s="322">
        <v>2280002202</v>
      </c>
      <c r="I707" s="322" t="s">
        <v>127</v>
      </c>
      <c r="J707" s="322" t="s">
        <v>128</v>
      </c>
      <c r="K707" s="322" t="s">
        <v>160</v>
      </c>
      <c r="L707" s="322" t="s">
        <v>161</v>
      </c>
      <c r="M707" s="322">
        <v>0.50790089999999999</v>
      </c>
      <c r="N707" s="322" t="s">
        <v>159</v>
      </c>
      <c r="O707" s="322" t="s">
        <v>156</v>
      </c>
    </row>
    <row r="708" spans="1:15" x14ac:dyDescent="0.25">
      <c r="A708" s="322" t="s">
        <v>153</v>
      </c>
      <c r="B708" s="322">
        <v>34</v>
      </c>
      <c r="C708" s="322"/>
      <c r="D708" s="322">
        <v>34013</v>
      </c>
      <c r="E708" s="322" t="s">
        <v>35</v>
      </c>
      <c r="F708" s="322" t="s">
        <v>126</v>
      </c>
      <c r="G708" s="322"/>
      <c r="H708" s="322">
        <v>2280002203</v>
      </c>
      <c r="I708" s="322" t="s">
        <v>127</v>
      </c>
      <c r="J708" s="322" t="s">
        <v>128</v>
      </c>
      <c r="K708" s="322" t="s">
        <v>169</v>
      </c>
      <c r="L708" s="322" t="s">
        <v>170</v>
      </c>
      <c r="M708" s="322">
        <v>1.4465190000000001</v>
      </c>
      <c r="N708" s="322" t="s">
        <v>159</v>
      </c>
      <c r="O708" s="322" t="s">
        <v>156</v>
      </c>
    </row>
    <row r="709" spans="1:15" x14ac:dyDescent="0.25">
      <c r="A709" s="322" t="s">
        <v>153</v>
      </c>
      <c r="B709" s="322">
        <v>34</v>
      </c>
      <c r="C709" s="322"/>
      <c r="D709" s="322">
        <v>34013</v>
      </c>
      <c r="E709" s="322" t="s">
        <v>35</v>
      </c>
      <c r="F709" s="322" t="s">
        <v>126</v>
      </c>
      <c r="G709" s="322"/>
      <c r="H709" s="322">
        <v>2280002203</v>
      </c>
      <c r="I709" s="322" t="s">
        <v>127</v>
      </c>
      <c r="J709" s="322" t="s">
        <v>128</v>
      </c>
      <c r="K709" s="322" t="s">
        <v>164</v>
      </c>
      <c r="L709" s="322" t="s">
        <v>165</v>
      </c>
      <c r="M709" s="322">
        <v>831.72040000000004</v>
      </c>
      <c r="N709" s="322" t="s">
        <v>159</v>
      </c>
      <c r="O709" s="322" t="s">
        <v>156</v>
      </c>
    </row>
    <row r="710" spans="1:15" x14ac:dyDescent="0.25">
      <c r="A710" s="322" t="s">
        <v>153</v>
      </c>
      <c r="B710" s="322">
        <v>34</v>
      </c>
      <c r="C710" s="322"/>
      <c r="D710" s="322">
        <v>34013</v>
      </c>
      <c r="E710" s="322" t="s">
        <v>35</v>
      </c>
      <c r="F710" s="322" t="s">
        <v>126</v>
      </c>
      <c r="G710" s="322"/>
      <c r="H710" s="322">
        <v>2280002204</v>
      </c>
      <c r="I710" s="322" t="s">
        <v>127</v>
      </c>
      <c r="J710" s="322" t="s">
        <v>128</v>
      </c>
      <c r="K710" s="322" t="s">
        <v>164</v>
      </c>
      <c r="L710" s="322" t="s">
        <v>165</v>
      </c>
      <c r="M710" s="322">
        <v>1638.89</v>
      </c>
      <c r="N710" s="322" t="s">
        <v>159</v>
      </c>
      <c r="O710" s="322" t="s">
        <v>156</v>
      </c>
    </row>
    <row r="711" spans="1:15" x14ac:dyDescent="0.25">
      <c r="A711" s="322" t="s">
        <v>153</v>
      </c>
      <c r="B711" s="322">
        <v>34</v>
      </c>
      <c r="C711" s="322"/>
      <c r="D711" s="322">
        <v>34015</v>
      </c>
      <c r="E711" s="322" t="s">
        <v>133</v>
      </c>
      <c r="F711" s="322" t="s">
        <v>126</v>
      </c>
      <c r="G711" s="322"/>
      <c r="H711" s="322">
        <v>2280002201</v>
      </c>
      <c r="I711" s="322" t="s">
        <v>127</v>
      </c>
      <c r="J711" s="322" t="s">
        <v>128</v>
      </c>
      <c r="K711" s="322" t="s">
        <v>169</v>
      </c>
      <c r="L711" s="322" t="s">
        <v>170</v>
      </c>
      <c r="M711" s="322">
        <v>3.646738</v>
      </c>
      <c r="N711" s="322" t="s">
        <v>159</v>
      </c>
      <c r="O711" s="322" t="s">
        <v>156</v>
      </c>
    </row>
    <row r="712" spans="1:15" x14ac:dyDescent="0.25">
      <c r="A712" s="322" t="s">
        <v>153</v>
      </c>
      <c r="B712" s="322">
        <v>34</v>
      </c>
      <c r="C712" s="322"/>
      <c r="D712" s="322">
        <v>34015</v>
      </c>
      <c r="E712" s="322" t="s">
        <v>133</v>
      </c>
      <c r="F712" s="322" t="s">
        <v>126</v>
      </c>
      <c r="G712" s="322"/>
      <c r="H712" s="322">
        <v>2280002201</v>
      </c>
      <c r="I712" s="322" t="s">
        <v>127</v>
      </c>
      <c r="J712" s="322" t="s">
        <v>128</v>
      </c>
      <c r="K712" s="322" t="s">
        <v>157</v>
      </c>
      <c r="L712" s="322" t="s">
        <v>158</v>
      </c>
      <c r="M712" s="322">
        <v>92.725560000000002</v>
      </c>
      <c r="N712" s="322" t="s">
        <v>159</v>
      </c>
      <c r="O712" s="322" t="s">
        <v>156</v>
      </c>
    </row>
    <row r="713" spans="1:15" x14ac:dyDescent="0.25">
      <c r="A713" s="322" t="s">
        <v>153</v>
      </c>
      <c r="B713" s="322">
        <v>34</v>
      </c>
      <c r="C713" s="322"/>
      <c r="D713" s="322">
        <v>34015</v>
      </c>
      <c r="E713" s="322" t="s">
        <v>133</v>
      </c>
      <c r="F713" s="322" t="s">
        <v>126</v>
      </c>
      <c r="G713" s="322"/>
      <c r="H713" s="322">
        <v>2280002202</v>
      </c>
      <c r="I713" s="322" t="s">
        <v>127</v>
      </c>
      <c r="J713" s="322" t="s">
        <v>128</v>
      </c>
      <c r="K713" s="322">
        <v>7439921</v>
      </c>
      <c r="L713" s="322" t="s">
        <v>154</v>
      </c>
      <c r="M713" s="322">
        <v>0.4356312</v>
      </c>
      <c r="N713" s="322" t="s">
        <v>155</v>
      </c>
      <c r="O713" s="322" t="s">
        <v>156</v>
      </c>
    </row>
    <row r="714" spans="1:15" x14ac:dyDescent="0.25">
      <c r="A714" s="322" t="s">
        <v>153</v>
      </c>
      <c r="B714" s="322">
        <v>34</v>
      </c>
      <c r="C714" s="322"/>
      <c r="D714" s="322">
        <v>34015</v>
      </c>
      <c r="E714" s="322" t="s">
        <v>133</v>
      </c>
      <c r="F714" s="322" t="s">
        <v>126</v>
      </c>
      <c r="G714" s="322"/>
      <c r="H714" s="322">
        <v>2280002203</v>
      </c>
      <c r="I714" s="322" t="s">
        <v>127</v>
      </c>
      <c r="J714" s="322" t="s">
        <v>128</v>
      </c>
      <c r="K714" s="322">
        <v>7439921</v>
      </c>
      <c r="L714" s="322" t="s">
        <v>154</v>
      </c>
      <c r="M714" s="322">
        <v>0.55708959999999996</v>
      </c>
      <c r="N714" s="322" t="s">
        <v>155</v>
      </c>
      <c r="O714" s="322" t="s">
        <v>156</v>
      </c>
    </row>
    <row r="715" spans="1:15" x14ac:dyDescent="0.25">
      <c r="A715" s="322" t="s">
        <v>153</v>
      </c>
      <c r="B715" s="322">
        <v>34</v>
      </c>
      <c r="C715" s="322"/>
      <c r="D715" s="322">
        <v>34015</v>
      </c>
      <c r="E715" s="322" t="s">
        <v>133</v>
      </c>
      <c r="F715" s="322" t="s">
        <v>126</v>
      </c>
      <c r="G715" s="322"/>
      <c r="H715" s="322">
        <v>2280002203</v>
      </c>
      <c r="I715" s="322" t="s">
        <v>127</v>
      </c>
      <c r="J715" s="322" t="s">
        <v>128</v>
      </c>
      <c r="K715" s="322" t="s">
        <v>162</v>
      </c>
      <c r="L715" s="322" t="s">
        <v>163</v>
      </c>
      <c r="M715" s="322">
        <v>24.756509999999999</v>
      </c>
      <c r="N715" s="322" t="s">
        <v>159</v>
      </c>
      <c r="O715" s="322" t="s">
        <v>156</v>
      </c>
    </row>
    <row r="716" spans="1:15" x14ac:dyDescent="0.25">
      <c r="A716" s="322" t="s">
        <v>153</v>
      </c>
      <c r="B716" s="322">
        <v>34</v>
      </c>
      <c r="C716" s="322"/>
      <c r="D716" s="322">
        <v>34015</v>
      </c>
      <c r="E716" s="322" t="s">
        <v>133</v>
      </c>
      <c r="F716" s="322" t="s">
        <v>126</v>
      </c>
      <c r="G716" s="322"/>
      <c r="H716" s="322">
        <v>2280002203</v>
      </c>
      <c r="I716" s="322" t="s">
        <v>127</v>
      </c>
      <c r="J716" s="322" t="s">
        <v>128</v>
      </c>
      <c r="K716" s="322" t="s">
        <v>164</v>
      </c>
      <c r="L716" s="322" t="s">
        <v>165</v>
      </c>
      <c r="M716" s="322">
        <v>4805.8140000000003</v>
      </c>
      <c r="N716" s="322" t="s">
        <v>159</v>
      </c>
      <c r="O716" s="322" t="s">
        <v>156</v>
      </c>
    </row>
    <row r="717" spans="1:15" x14ac:dyDescent="0.25">
      <c r="A717" s="322" t="s">
        <v>153</v>
      </c>
      <c r="B717" s="322">
        <v>34</v>
      </c>
      <c r="C717" s="322"/>
      <c r="D717" s="322">
        <v>34017</v>
      </c>
      <c r="E717" s="322" t="s">
        <v>36</v>
      </c>
      <c r="F717" s="322" t="s">
        <v>126</v>
      </c>
      <c r="G717" s="322"/>
      <c r="H717" s="322">
        <v>2280002201</v>
      </c>
      <c r="I717" s="322" t="s">
        <v>127</v>
      </c>
      <c r="J717" s="322" t="s">
        <v>128</v>
      </c>
      <c r="K717" s="322" t="s">
        <v>30</v>
      </c>
      <c r="L717" s="322" t="s">
        <v>168</v>
      </c>
      <c r="M717" s="322">
        <v>22.907630000000001</v>
      </c>
      <c r="N717" s="322" t="s">
        <v>159</v>
      </c>
      <c r="O717" s="322" t="s">
        <v>156</v>
      </c>
    </row>
    <row r="718" spans="1:15" x14ac:dyDescent="0.25">
      <c r="A718" s="322" t="s">
        <v>153</v>
      </c>
      <c r="B718" s="322">
        <v>34</v>
      </c>
      <c r="C718" s="322"/>
      <c r="D718" s="322">
        <v>34019</v>
      </c>
      <c r="E718" s="322" t="s">
        <v>37</v>
      </c>
      <c r="F718" s="322" t="s">
        <v>126</v>
      </c>
      <c r="G718" s="322"/>
      <c r="H718" s="322">
        <v>2280002201</v>
      </c>
      <c r="I718" s="322" t="s">
        <v>127</v>
      </c>
      <c r="J718" s="322" t="s">
        <v>128</v>
      </c>
      <c r="K718" s="322" t="s">
        <v>157</v>
      </c>
      <c r="L718" s="322" t="s">
        <v>158</v>
      </c>
      <c r="M718" s="322">
        <v>1.75409E-3</v>
      </c>
      <c r="N718" s="322" t="s">
        <v>159</v>
      </c>
      <c r="O718" s="322" t="s">
        <v>156</v>
      </c>
    </row>
    <row r="719" spans="1:15" x14ac:dyDescent="0.25">
      <c r="A719" s="322" t="s">
        <v>153</v>
      </c>
      <c r="B719" s="322">
        <v>34</v>
      </c>
      <c r="C719" s="322"/>
      <c r="D719" s="322">
        <v>34019</v>
      </c>
      <c r="E719" s="322" t="s">
        <v>37</v>
      </c>
      <c r="F719" s="322" t="s">
        <v>126</v>
      </c>
      <c r="G719" s="322"/>
      <c r="H719" s="322">
        <v>2280002201</v>
      </c>
      <c r="I719" s="322" t="s">
        <v>127</v>
      </c>
      <c r="J719" s="322" t="s">
        <v>128</v>
      </c>
      <c r="K719" s="322" t="s">
        <v>160</v>
      </c>
      <c r="L719" s="322" t="s">
        <v>161</v>
      </c>
      <c r="M719" s="322">
        <v>1.81E-6</v>
      </c>
      <c r="N719" s="322" t="s">
        <v>159</v>
      </c>
      <c r="O719" s="322" t="s">
        <v>156</v>
      </c>
    </row>
    <row r="720" spans="1:15" x14ac:dyDescent="0.25">
      <c r="A720" s="322" t="s">
        <v>153</v>
      </c>
      <c r="B720" s="322">
        <v>34</v>
      </c>
      <c r="C720" s="322"/>
      <c r="D720" s="322">
        <v>34021</v>
      </c>
      <c r="E720" s="322" t="s">
        <v>134</v>
      </c>
      <c r="F720" s="322" t="s">
        <v>126</v>
      </c>
      <c r="G720" s="322"/>
      <c r="H720" s="322">
        <v>2280002201</v>
      </c>
      <c r="I720" s="322" t="s">
        <v>127</v>
      </c>
      <c r="J720" s="322" t="s">
        <v>128</v>
      </c>
      <c r="K720" s="322" t="s">
        <v>162</v>
      </c>
      <c r="L720" s="322" t="s">
        <v>163</v>
      </c>
      <c r="M720" s="322">
        <v>4.1130300000000002E-3</v>
      </c>
      <c r="N720" s="322" t="s">
        <v>159</v>
      </c>
      <c r="O720" s="322" t="s">
        <v>156</v>
      </c>
    </row>
    <row r="721" spans="1:15" x14ac:dyDescent="0.25">
      <c r="A721" s="322" t="s">
        <v>153</v>
      </c>
      <c r="B721" s="322">
        <v>34</v>
      </c>
      <c r="C721" s="322"/>
      <c r="D721" s="322">
        <v>34021</v>
      </c>
      <c r="E721" s="322" t="s">
        <v>134</v>
      </c>
      <c r="F721" s="322" t="s">
        <v>126</v>
      </c>
      <c r="G721" s="322"/>
      <c r="H721" s="322">
        <v>2280002201</v>
      </c>
      <c r="I721" s="322" t="s">
        <v>127</v>
      </c>
      <c r="J721" s="322" t="s">
        <v>128</v>
      </c>
      <c r="K721" s="322" t="s">
        <v>166</v>
      </c>
      <c r="L721" s="322" t="s">
        <v>167</v>
      </c>
      <c r="M721" s="322">
        <v>2.2759E-3</v>
      </c>
      <c r="N721" s="322" t="s">
        <v>159</v>
      </c>
      <c r="O721" s="322" t="s">
        <v>156</v>
      </c>
    </row>
    <row r="722" spans="1:15" x14ac:dyDescent="0.25">
      <c r="A722" s="322" t="s">
        <v>153</v>
      </c>
      <c r="B722" s="322">
        <v>34</v>
      </c>
      <c r="C722" s="322"/>
      <c r="D722" s="322">
        <v>34021</v>
      </c>
      <c r="E722" s="322" t="s">
        <v>134</v>
      </c>
      <c r="F722" s="322" t="s">
        <v>126</v>
      </c>
      <c r="G722" s="322"/>
      <c r="H722" s="322">
        <v>2280002202</v>
      </c>
      <c r="I722" s="322" t="s">
        <v>127</v>
      </c>
      <c r="J722" s="322" t="s">
        <v>128</v>
      </c>
      <c r="K722" s="322" t="s">
        <v>169</v>
      </c>
      <c r="L722" s="322" t="s">
        <v>170</v>
      </c>
      <c r="M722" s="322">
        <v>4.7746070000000002E-2</v>
      </c>
      <c r="N722" s="322" t="s">
        <v>159</v>
      </c>
      <c r="O722" s="322" t="s">
        <v>156</v>
      </c>
    </row>
    <row r="723" spans="1:15" x14ac:dyDescent="0.25">
      <c r="A723" s="322" t="s">
        <v>153</v>
      </c>
      <c r="B723" s="322">
        <v>34</v>
      </c>
      <c r="C723" s="322"/>
      <c r="D723" s="322">
        <v>34021</v>
      </c>
      <c r="E723" s="322" t="s">
        <v>134</v>
      </c>
      <c r="F723" s="322" t="s">
        <v>126</v>
      </c>
      <c r="G723" s="322"/>
      <c r="H723" s="322">
        <v>2280002202</v>
      </c>
      <c r="I723" s="322" t="s">
        <v>127</v>
      </c>
      <c r="J723" s="322" t="s">
        <v>128</v>
      </c>
      <c r="K723" s="322" t="s">
        <v>171</v>
      </c>
      <c r="L723" s="322" t="s">
        <v>172</v>
      </c>
      <c r="M723" s="322">
        <v>7.8068090000000005E-4</v>
      </c>
      <c r="N723" s="322" t="s">
        <v>159</v>
      </c>
      <c r="O723" s="322" t="s">
        <v>156</v>
      </c>
    </row>
    <row r="724" spans="1:15" x14ac:dyDescent="0.25">
      <c r="A724" s="322" t="s">
        <v>153</v>
      </c>
      <c r="B724" s="322">
        <v>34</v>
      </c>
      <c r="C724" s="322"/>
      <c r="D724" s="322">
        <v>34023</v>
      </c>
      <c r="E724" s="322" t="s">
        <v>135</v>
      </c>
      <c r="F724" s="322" t="s">
        <v>126</v>
      </c>
      <c r="G724" s="322"/>
      <c r="H724" s="322">
        <v>2280002202</v>
      </c>
      <c r="I724" s="322" t="s">
        <v>127</v>
      </c>
      <c r="J724" s="322" t="s">
        <v>128</v>
      </c>
      <c r="K724" s="322" t="s">
        <v>162</v>
      </c>
      <c r="L724" s="322" t="s">
        <v>163</v>
      </c>
      <c r="M724" s="322">
        <v>19.428529999999999</v>
      </c>
      <c r="N724" s="322" t="s">
        <v>159</v>
      </c>
      <c r="O724" s="322" t="s">
        <v>156</v>
      </c>
    </row>
    <row r="725" spans="1:15" x14ac:dyDescent="0.25">
      <c r="A725" s="322" t="s">
        <v>153</v>
      </c>
      <c r="B725" s="322">
        <v>34</v>
      </c>
      <c r="C725" s="322"/>
      <c r="D725" s="322">
        <v>34023</v>
      </c>
      <c r="E725" s="322" t="s">
        <v>135</v>
      </c>
      <c r="F725" s="322" t="s">
        <v>126</v>
      </c>
      <c r="G725" s="322"/>
      <c r="H725" s="322">
        <v>2280002202</v>
      </c>
      <c r="I725" s="322" t="s">
        <v>127</v>
      </c>
      <c r="J725" s="322" t="s">
        <v>128</v>
      </c>
      <c r="K725" s="322" t="s">
        <v>157</v>
      </c>
      <c r="L725" s="322" t="s">
        <v>158</v>
      </c>
      <c r="M725" s="322">
        <v>123.5543</v>
      </c>
      <c r="N725" s="322" t="s">
        <v>159</v>
      </c>
      <c r="O725" s="322" t="s">
        <v>156</v>
      </c>
    </row>
    <row r="726" spans="1:15" x14ac:dyDescent="0.25">
      <c r="A726" s="322" t="s">
        <v>153</v>
      </c>
      <c r="B726" s="322">
        <v>34</v>
      </c>
      <c r="C726" s="322"/>
      <c r="D726" s="322">
        <v>34023</v>
      </c>
      <c r="E726" s="322" t="s">
        <v>135</v>
      </c>
      <c r="F726" s="322" t="s">
        <v>126</v>
      </c>
      <c r="G726" s="322"/>
      <c r="H726" s="322">
        <v>2280002203</v>
      </c>
      <c r="I726" s="322" t="s">
        <v>127</v>
      </c>
      <c r="J726" s="322" t="s">
        <v>128</v>
      </c>
      <c r="K726" s="322" t="s">
        <v>164</v>
      </c>
      <c r="L726" s="322" t="s">
        <v>165</v>
      </c>
      <c r="M726" s="322">
        <v>1240.8219999999999</v>
      </c>
      <c r="N726" s="322" t="s">
        <v>159</v>
      </c>
      <c r="O726" s="322" t="s">
        <v>156</v>
      </c>
    </row>
    <row r="727" spans="1:15" x14ac:dyDescent="0.25">
      <c r="A727" s="322" t="s">
        <v>153</v>
      </c>
      <c r="B727" s="322">
        <v>34</v>
      </c>
      <c r="C727" s="322"/>
      <c r="D727" s="322">
        <v>34023</v>
      </c>
      <c r="E727" s="322" t="s">
        <v>135</v>
      </c>
      <c r="F727" s="322" t="s">
        <v>126</v>
      </c>
      <c r="G727" s="322"/>
      <c r="H727" s="322">
        <v>2280002204</v>
      </c>
      <c r="I727" s="322" t="s">
        <v>127</v>
      </c>
      <c r="J727" s="322" t="s">
        <v>128</v>
      </c>
      <c r="K727" s="322" t="s">
        <v>164</v>
      </c>
      <c r="L727" s="322" t="s">
        <v>165</v>
      </c>
      <c r="M727" s="322">
        <v>14319.76</v>
      </c>
      <c r="N727" s="322" t="s">
        <v>159</v>
      </c>
      <c r="O727" s="322" t="s">
        <v>156</v>
      </c>
    </row>
    <row r="728" spans="1:15" x14ac:dyDescent="0.25">
      <c r="A728" s="322" t="s">
        <v>153</v>
      </c>
      <c r="B728" s="322">
        <v>34</v>
      </c>
      <c r="C728" s="322"/>
      <c r="D728" s="322">
        <v>34023</v>
      </c>
      <c r="E728" s="322" t="s">
        <v>135</v>
      </c>
      <c r="F728" s="322" t="s">
        <v>126</v>
      </c>
      <c r="G728" s="322"/>
      <c r="H728" s="322">
        <v>2280002204</v>
      </c>
      <c r="I728" s="322" t="s">
        <v>127</v>
      </c>
      <c r="J728" s="322" t="s">
        <v>128</v>
      </c>
      <c r="K728" s="322" t="s">
        <v>30</v>
      </c>
      <c r="L728" s="322" t="s">
        <v>168</v>
      </c>
      <c r="M728" s="322">
        <v>3.3875839999999999</v>
      </c>
      <c r="N728" s="322" t="s">
        <v>159</v>
      </c>
      <c r="O728" s="322" t="s">
        <v>156</v>
      </c>
    </row>
    <row r="729" spans="1:15" x14ac:dyDescent="0.25">
      <c r="A729" s="322" t="s">
        <v>153</v>
      </c>
      <c r="B729" s="322">
        <v>34</v>
      </c>
      <c r="C729" s="322"/>
      <c r="D729" s="322">
        <v>34023</v>
      </c>
      <c r="E729" s="322" t="s">
        <v>135</v>
      </c>
      <c r="F729" s="322" t="s">
        <v>126</v>
      </c>
      <c r="G729" s="322"/>
      <c r="H729" s="322">
        <v>2280002204</v>
      </c>
      <c r="I729" s="322" t="s">
        <v>127</v>
      </c>
      <c r="J729" s="322" t="s">
        <v>128</v>
      </c>
      <c r="K729" s="322" t="s">
        <v>160</v>
      </c>
      <c r="L729" s="322" t="s">
        <v>161</v>
      </c>
      <c r="M729" s="322">
        <v>8.732367</v>
      </c>
      <c r="N729" s="322" t="s">
        <v>159</v>
      </c>
      <c r="O729" s="322" t="s">
        <v>156</v>
      </c>
    </row>
    <row r="730" spans="1:15" x14ac:dyDescent="0.25">
      <c r="A730" s="322" t="s">
        <v>153</v>
      </c>
      <c r="B730" s="322">
        <v>34</v>
      </c>
      <c r="C730" s="322"/>
      <c r="D730" s="322">
        <v>34023</v>
      </c>
      <c r="E730" s="322" t="s">
        <v>135</v>
      </c>
      <c r="F730" s="322" t="s">
        <v>126</v>
      </c>
      <c r="G730" s="322"/>
      <c r="H730" s="322">
        <v>2280002204</v>
      </c>
      <c r="I730" s="322" t="s">
        <v>127</v>
      </c>
      <c r="J730" s="322" t="s">
        <v>128</v>
      </c>
      <c r="K730" s="322" t="s">
        <v>169</v>
      </c>
      <c r="L730" s="322" t="s">
        <v>170</v>
      </c>
      <c r="M730" s="322">
        <v>7.0513219999999999</v>
      </c>
      <c r="N730" s="322" t="s">
        <v>159</v>
      </c>
      <c r="O730" s="322" t="s">
        <v>156</v>
      </c>
    </row>
    <row r="731" spans="1:15" x14ac:dyDescent="0.25">
      <c r="A731" s="322" t="s">
        <v>153</v>
      </c>
      <c r="B731" s="322">
        <v>34</v>
      </c>
      <c r="C731" s="322"/>
      <c r="D731" s="322">
        <v>34025</v>
      </c>
      <c r="E731" s="322" t="s">
        <v>39</v>
      </c>
      <c r="F731" s="322" t="s">
        <v>126</v>
      </c>
      <c r="G731" s="322"/>
      <c r="H731" s="322">
        <v>2280002202</v>
      </c>
      <c r="I731" s="322" t="s">
        <v>127</v>
      </c>
      <c r="J731" s="322" t="s">
        <v>128</v>
      </c>
      <c r="K731" s="322" t="s">
        <v>169</v>
      </c>
      <c r="L731" s="322" t="s">
        <v>170</v>
      </c>
      <c r="M731" s="322">
        <v>12.501810000000001</v>
      </c>
      <c r="N731" s="322" t="s">
        <v>159</v>
      </c>
      <c r="O731" s="322" t="s">
        <v>156</v>
      </c>
    </row>
    <row r="732" spans="1:15" x14ac:dyDescent="0.25">
      <c r="A732" s="322" t="s">
        <v>153</v>
      </c>
      <c r="B732" s="322">
        <v>34</v>
      </c>
      <c r="C732" s="322"/>
      <c r="D732" s="322">
        <v>34025</v>
      </c>
      <c r="E732" s="322" t="s">
        <v>39</v>
      </c>
      <c r="F732" s="322" t="s">
        <v>126</v>
      </c>
      <c r="G732" s="322"/>
      <c r="H732" s="322">
        <v>2280002203</v>
      </c>
      <c r="I732" s="322" t="s">
        <v>127</v>
      </c>
      <c r="J732" s="322" t="s">
        <v>128</v>
      </c>
      <c r="K732" s="322" t="s">
        <v>162</v>
      </c>
      <c r="L732" s="322" t="s">
        <v>163</v>
      </c>
      <c r="M732" s="322">
        <v>40.423279999999998</v>
      </c>
      <c r="N732" s="322" t="s">
        <v>159</v>
      </c>
      <c r="O732" s="322" t="s">
        <v>156</v>
      </c>
    </row>
    <row r="733" spans="1:15" x14ac:dyDescent="0.25">
      <c r="A733" s="322" t="s">
        <v>153</v>
      </c>
      <c r="B733" s="322">
        <v>34</v>
      </c>
      <c r="C733" s="322"/>
      <c r="D733" s="322">
        <v>34025</v>
      </c>
      <c r="E733" s="322" t="s">
        <v>39</v>
      </c>
      <c r="F733" s="322" t="s">
        <v>126</v>
      </c>
      <c r="G733" s="322"/>
      <c r="H733" s="322">
        <v>2280002203</v>
      </c>
      <c r="I733" s="322" t="s">
        <v>127</v>
      </c>
      <c r="J733" s="322" t="s">
        <v>128</v>
      </c>
      <c r="K733" s="322" t="s">
        <v>166</v>
      </c>
      <c r="L733" s="322" t="s">
        <v>167</v>
      </c>
      <c r="M733" s="322">
        <v>4.2770570000000001</v>
      </c>
      <c r="N733" s="322" t="s">
        <v>159</v>
      </c>
      <c r="O733" s="322" t="s">
        <v>156</v>
      </c>
    </row>
    <row r="734" spans="1:15" x14ac:dyDescent="0.25">
      <c r="A734" s="322" t="s">
        <v>153</v>
      </c>
      <c r="B734" s="322">
        <v>34</v>
      </c>
      <c r="C734" s="322"/>
      <c r="D734" s="322">
        <v>34025</v>
      </c>
      <c r="E734" s="322" t="s">
        <v>39</v>
      </c>
      <c r="F734" s="322" t="s">
        <v>126</v>
      </c>
      <c r="G734" s="322"/>
      <c r="H734" s="322">
        <v>2280002204</v>
      </c>
      <c r="I734" s="322" t="s">
        <v>127</v>
      </c>
      <c r="J734" s="322" t="s">
        <v>128</v>
      </c>
      <c r="K734" s="322" t="s">
        <v>162</v>
      </c>
      <c r="L734" s="322" t="s">
        <v>163</v>
      </c>
      <c r="M734" s="322">
        <v>12.9293</v>
      </c>
      <c r="N734" s="322" t="s">
        <v>159</v>
      </c>
      <c r="O734" s="322" t="s">
        <v>156</v>
      </c>
    </row>
    <row r="735" spans="1:15" x14ac:dyDescent="0.25">
      <c r="A735" s="322" t="s">
        <v>153</v>
      </c>
      <c r="B735" s="322">
        <v>34</v>
      </c>
      <c r="C735" s="322"/>
      <c r="D735" s="322">
        <v>34029</v>
      </c>
      <c r="E735" s="322" t="s">
        <v>136</v>
      </c>
      <c r="F735" s="322" t="s">
        <v>126</v>
      </c>
      <c r="G735" s="322"/>
      <c r="H735" s="322">
        <v>2280002201</v>
      </c>
      <c r="I735" s="322" t="s">
        <v>127</v>
      </c>
      <c r="J735" s="322" t="s">
        <v>128</v>
      </c>
      <c r="K735" s="322" t="s">
        <v>171</v>
      </c>
      <c r="L735" s="322" t="s">
        <v>172</v>
      </c>
      <c r="M735" s="322">
        <v>3.4685939999999998E-2</v>
      </c>
      <c r="N735" s="322" t="s">
        <v>159</v>
      </c>
      <c r="O735" s="322" t="s">
        <v>156</v>
      </c>
    </row>
    <row r="736" spans="1:15" x14ac:dyDescent="0.25">
      <c r="A736" s="322" t="s">
        <v>153</v>
      </c>
      <c r="B736" s="322">
        <v>34</v>
      </c>
      <c r="C736" s="322"/>
      <c r="D736" s="322">
        <v>34029</v>
      </c>
      <c r="E736" s="322" t="s">
        <v>136</v>
      </c>
      <c r="F736" s="322" t="s">
        <v>126</v>
      </c>
      <c r="G736" s="322"/>
      <c r="H736" s="322">
        <v>2280002201</v>
      </c>
      <c r="I736" s="322" t="s">
        <v>127</v>
      </c>
      <c r="J736" s="322" t="s">
        <v>128</v>
      </c>
      <c r="K736" s="322" t="s">
        <v>166</v>
      </c>
      <c r="L736" s="322" t="s">
        <v>167</v>
      </c>
      <c r="M736" s="322">
        <v>1.8579060000000001</v>
      </c>
      <c r="N736" s="322" t="s">
        <v>159</v>
      </c>
      <c r="O736" s="322" t="s">
        <v>156</v>
      </c>
    </row>
    <row r="737" spans="1:15" x14ac:dyDescent="0.25">
      <c r="A737" s="322" t="s">
        <v>153</v>
      </c>
      <c r="B737" s="322">
        <v>34</v>
      </c>
      <c r="C737" s="322"/>
      <c r="D737" s="322">
        <v>34029</v>
      </c>
      <c r="E737" s="322" t="s">
        <v>136</v>
      </c>
      <c r="F737" s="322" t="s">
        <v>126</v>
      </c>
      <c r="G737" s="322"/>
      <c r="H737" s="322">
        <v>2280002202</v>
      </c>
      <c r="I737" s="322" t="s">
        <v>127</v>
      </c>
      <c r="J737" s="322" t="s">
        <v>128</v>
      </c>
      <c r="K737" s="322" t="s">
        <v>171</v>
      </c>
      <c r="L737" s="322" t="s">
        <v>172</v>
      </c>
      <c r="M737" s="322">
        <v>0.19013630000000001</v>
      </c>
      <c r="N737" s="322" t="s">
        <v>159</v>
      </c>
      <c r="O737" s="322" t="s">
        <v>156</v>
      </c>
    </row>
    <row r="738" spans="1:15" x14ac:dyDescent="0.25">
      <c r="A738" s="322" t="s">
        <v>153</v>
      </c>
      <c r="B738" s="322">
        <v>34</v>
      </c>
      <c r="C738" s="322"/>
      <c r="D738" s="322">
        <v>34029</v>
      </c>
      <c r="E738" s="322" t="s">
        <v>136</v>
      </c>
      <c r="F738" s="322" t="s">
        <v>126</v>
      </c>
      <c r="G738" s="322"/>
      <c r="H738" s="322">
        <v>2280002202</v>
      </c>
      <c r="I738" s="322" t="s">
        <v>127</v>
      </c>
      <c r="J738" s="322" t="s">
        <v>128</v>
      </c>
      <c r="K738" s="322" t="s">
        <v>169</v>
      </c>
      <c r="L738" s="322" t="s">
        <v>170</v>
      </c>
      <c r="M738" s="322">
        <v>11.52378</v>
      </c>
      <c r="N738" s="322" t="s">
        <v>159</v>
      </c>
      <c r="O738" s="322" t="s">
        <v>156</v>
      </c>
    </row>
    <row r="739" spans="1:15" x14ac:dyDescent="0.25">
      <c r="A739" s="322" t="s">
        <v>153</v>
      </c>
      <c r="B739" s="322">
        <v>34</v>
      </c>
      <c r="C739" s="322"/>
      <c r="D739" s="322">
        <v>34029</v>
      </c>
      <c r="E739" s="322" t="s">
        <v>136</v>
      </c>
      <c r="F739" s="322" t="s">
        <v>126</v>
      </c>
      <c r="G739" s="322"/>
      <c r="H739" s="322">
        <v>2280002204</v>
      </c>
      <c r="I739" s="322" t="s">
        <v>127</v>
      </c>
      <c r="J739" s="322" t="s">
        <v>128</v>
      </c>
      <c r="K739" s="322" t="s">
        <v>166</v>
      </c>
      <c r="L739" s="322" t="s">
        <v>167</v>
      </c>
      <c r="M739" s="322">
        <v>0.10489329999999999</v>
      </c>
      <c r="N739" s="322" t="s">
        <v>159</v>
      </c>
      <c r="O739" s="322" t="s">
        <v>156</v>
      </c>
    </row>
    <row r="740" spans="1:15" x14ac:dyDescent="0.25">
      <c r="A740" s="322" t="s">
        <v>153</v>
      </c>
      <c r="B740" s="322">
        <v>34</v>
      </c>
      <c r="C740" s="322"/>
      <c r="D740" s="322">
        <v>34031</v>
      </c>
      <c r="E740" s="322" t="s">
        <v>41</v>
      </c>
      <c r="F740" s="322" t="s">
        <v>126</v>
      </c>
      <c r="G740" s="322"/>
      <c r="H740" s="322">
        <v>2280002201</v>
      </c>
      <c r="I740" s="322" t="s">
        <v>127</v>
      </c>
      <c r="J740" s="322" t="s">
        <v>128</v>
      </c>
      <c r="K740" s="322" t="s">
        <v>166</v>
      </c>
      <c r="L740" s="322" t="s">
        <v>167</v>
      </c>
      <c r="M740" s="322">
        <v>3.8999999999999999E-5</v>
      </c>
      <c r="N740" s="322" t="s">
        <v>159</v>
      </c>
      <c r="O740" s="322" t="s">
        <v>156</v>
      </c>
    </row>
    <row r="741" spans="1:15" x14ac:dyDescent="0.25">
      <c r="A741" s="322" t="s">
        <v>153</v>
      </c>
      <c r="B741" s="322">
        <v>34</v>
      </c>
      <c r="C741" s="322"/>
      <c r="D741" s="322">
        <v>34033</v>
      </c>
      <c r="E741" s="322" t="s">
        <v>137</v>
      </c>
      <c r="F741" s="322" t="s">
        <v>126</v>
      </c>
      <c r="G741" s="322"/>
      <c r="H741" s="322">
        <v>2280002201</v>
      </c>
      <c r="I741" s="322" t="s">
        <v>127</v>
      </c>
      <c r="J741" s="322" t="s">
        <v>128</v>
      </c>
      <c r="K741" s="322" t="s">
        <v>166</v>
      </c>
      <c r="L741" s="322" t="s">
        <v>167</v>
      </c>
      <c r="M741" s="322">
        <v>1.013579</v>
      </c>
      <c r="N741" s="322" t="s">
        <v>159</v>
      </c>
      <c r="O741" s="322" t="s">
        <v>156</v>
      </c>
    </row>
    <row r="742" spans="1:15" x14ac:dyDescent="0.25">
      <c r="A742" s="322" t="s">
        <v>153</v>
      </c>
      <c r="B742" s="322">
        <v>34</v>
      </c>
      <c r="C742" s="322"/>
      <c r="D742" s="322">
        <v>34033</v>
      </c>
      <c r="E742" s="322" t="s">
        <v>137</v>
      </c>
      <c r="F742" s="322" t="s">
        <v>126</v>
      </c>
      <c r="G742" s="322"/>
      <c r="H742" s="322">
        <v>2280002202</v>
      </c>
      <c r="I742" s="322" t="s">
        <v>127</v>
      </c>
      <c r="J742" s="322" t="s">
        <v>128</v>
      </c>
      <c r="K742" s="322" t="s">
        <v>166</v>
      </c>
      <c r="L742" s="322" t="s">
        <v>167</v>
      </c>
      <c r="M742" s="322">
        <v>0.37907859999999999</v>
      </c>
      <c r="N742" s="322" t="s">
        <v>159</v>
      </c>
      <c r="O742" s="322" t="s">
        <v>156</v>
      </c>
    </row>
    <row r="743" spans="1:15" x14ac:dyDescent="0.25">
      <c r="A743" s="322" t="s">
        <v>153</v>
      </c>
      <c r="B743" s="322">
        <v>34</v>
      </c>
      <c r="C743" s="322"/>
      <c r="D743" s="322">
        <v>34033</v>
      </c>
      <c r="E743" s="322" t="s">
        <v>137</v>
      </c>
      <c r="F743" s="322" t="s">
        <v>126</v>
      </c>
      <c r="G743" s="322"/>
      <c r="H743" s="322">
        <v>2280002203</v>
      </c>
      <c r="I743" s="322" t="s">
        <v>127</v>
      </c>
      <c r="J743" s="322" t="s">
        <v>128</v>
      </c>
      <c r="K743" s="322" t="s">
        <v>164</v>
      </c>
      <c r="L743" s="322" t="s">
        <v>165</v>
      </c>
      <c r="M743" s="322">
        <v>7865.4040000000005</v>
      </c>
      <c r="N743" s="322" t="s">
        <v>159</v>
      </c>
      <c r="O743" s="322" t="s">
        <v>156</v>
      </c>
    </row>
    <row r="744" spans="1:15" x14ac:dyDescent="0.25">
      <c r="A744" s="322" t="s">
        <v>153</v>
      </c>
      <c r="B744" s="322">
        <v>34</v>
      </c>
      <c r="C744" s="322"/>
      <c r="D744" s="322">
        <v>34033</v>
      </c>
      <c r="E744" s="322" t="s">
        <v>137</v>
      </c>
      <c r="F744" s="322" t="s">
        <v>126</v>
      </c>
      <c r="G744" s="322"/>
      <c r="H744" s="322">
        <v>2280002204</v>
      </c>
      <c r="I744" s="322" t="s">
        <v>127</v>
      </c>
      <c r="J744" s="322" t="s">
        <v>128</v>
      </c>
      <c r="K744" s="322" t="s">
        <v>171</v>
      </c>
      <c r="L744" s="322" t="s">
        <v>172</v>
      </c>
      <c r="M744" s="322">
        <v>1.1896439999999999E-2</v>
      </c>
      <c r="N744" s="322" t="s">
        <v>159</v>
      </c>
      <c r="O744" s="322" t="s">
        <v>156</v>
      </c>
    </row>
    <row r="745" spans="1:15" x14ac:dyDescent="0.25">
      <c r="A745" s="322" t="s">
        <v>153</v>
      </c>
      <c r="B745" s="322">
        <v>34</v>
      </c>
      <c r="C745" s="322"/>
      <c r="D745" s="322">
        <v>34033</v>
      </c>
      <c r="E745" s="322" t="s">
        <v>137</v>
      </c>
      <c r="F745" s="322" t="s">
        <v>126</v>
      </c>
      <c r="G745" s="322"/>
      <c r="H745" s="322">
        <v>2280002204</v>
      </c>
      <c r="I745" s="322" t="s">
        <v>127</v>
      </c>
      <c r="J745" s="322" t="s">
        <v>128</v>
      </c>
      <c r="K745" s="322" t="s">
        <v>157</v>
      </c>
      <c r="L745" s="322" t="s">
        <v>158</v>
      </c>
      <c r="M745" s="322">
        <v>31.549900000000001</v>
      </c>
      <c r="N745" s="322" t="s">
        <v>159</v>
      </c>
      <c r="O745" s="322" t="s">
        <v>156</v>
      </c>
    </row>
    <row r="746" spans="1:15" x14ac:dyDescent="0.25">
      <c r="A746" s="322" t="s">
        <v>153</v>
      </c>
      <c r="B746" s="322">
        <v>34</v>
      </c>
      <c r="C746" s="322"/>
      <c r="D746" s="322">
        <v>34035</v>
      </c>
      <c r="E746" s="322" t="s">
        <v>42</v>
      </c>
      <c r="F746" s="322" t="s">
        <v>126</v>
      </c>
      <c r="G746" s="322"/>
      <c r="H746" s="322">
        <v>2280002201</v>
      </c>
      <c r="I746" s="322" t="s">
        <v>127</v>
      </c>
      <c r="J746" s="322" t="s">
        <v>128</v>
      </c>
      <c r="K746" s="322" t="s">
        <v>164</v>
      </c>
      <c r="L746" s="322" t="s">
        <v>165</v>
      </c>
      <c r="M746" s="322">
        <v>6.125017E-2</v>
      </c>
      <c r="N746" s="322" t="s">
        <v>159</v>
      </c>
      <c r="O746" s="322" t="s">
        <v>156</v>
      </c>
    </row>
    <row r="747" spans="1:15" x14ac:dyDescent="0.25">
      <c r="A747" s="322" t="s">
        <v>153</v>
      </c>
      <c r="B747" s="322">
        <v>34</v>
      </c>
      <c r="C747" s="322"/>
      <c r="D747" s="322">
        <v>34039</v>
      </c>
      <c r="E747" s="322" t="s">
        <v>44</v>
      </c>
      <c r="F747" s="322" t="s">
        <v>126</v>
      </c>
      <c r="G747" s="322"/>
      <c r="H747" s="322">
        <v>2280002202</v>
      </c>
      <c r="I747" s="322" t="s">
        <v>127</v>
      </c>
      <c r="J747" s="322" t="s">
        <v>128</v>
      </c>
      <c r="K747" s="322" t="s">
        <v>30</v>
      </c>
      <c r="L747" s="322" t="s">
        <v>168</v>
      </c>
      <c r="M747" s="322">
        <v>5.1107519999999997</v>
      </c>
      <c r="N747" s="322" t="s">
        <v>159</v>
      </c>
      <c r="O747" s="322" t="s">
        <v>156</v>
      </c>
    </row>
    <row r="748" spans="1:15" x14ac:dyDescent="0.25">
      <c r="A748" s="322" t="s">
        <v>153</v>
      </c>
      <c r="B748" s="322">
        <v>34</v>
      </c>
      <c r="C748" s="322"/>
      <c r="D748" s="322">
        <v>34039</v>
      </c>
      <c r="E748" s="322" t="s">
        <v>44</v>
      </c>
      <c r="F748" s="322" t="s">
        <v>126</v>
      </c>
      <c r="G748" s="322"/>
      <c r="H748" s="322">
        <v>2280002204</v>
      </c>
      <c r="I748" s="322" t="s">
        <v>127</v>
      </c>
      <c r="J748" s="322" t="s">
        <v>128</v>
      </c>
      <c r="K748" s="322">
        <v>7439921</v>
      </c>
      <c r="L748" s="322" t="s">
        <v>154</v>
      </c>
      <c r="M748" s="322">
        <v>0.68046399999999996</v>
      </c>
      <c r="N748" s="322" t="s">
        <v>155</v>
      </c>
      <c r="O748" s="322" t="s">
        <v>156</v>
      </c>
    </row>
    <row r="749" spans="1:15" x14ac:dyDescent="0.25">
      <c r="A749" s="322" t="s">
        <v>153</v>
      </c>
      <c r="B749" s="322">
        <v>34</v>
      </c>
      <c r="C749" s="322"/>
      <c r="D749" s="322">
        <v>34009</v>
      </c>
      <c r="E749" s="322" t="s">
        <v>131</v>
      </c>
      <c r="F749" s="322" t="s">
        <v>126</v>
      </c>
      <c r="G749" s="322"/>
      <c r="H749" s="322">
        <v>2280002102</v>
      </c>
      <c r="I749" s="322" t="s">
        <v>127</v>
      </c>
      <c r="J749" s="322" t="s">
        <v>128</v>
      </c>
      <c r="K749" s="322" t="s">
        <v>169</v>
      </c>
      <c r="L749" s="322" t="s">
        <v>170</v>
      </c>
      <c r="M749" s="322">
        <v>8.5351680000000005</v>
      </c>
      <c r="N749" s="322" t="s">
        <v>159</v>
      </c>
      <c r="O749" s="322" t="s">
        <v>156</v>
      </c>
    </row>
    <row r="750" spans="1:15" x14ac:dyDescent="0.25">
      <c r="A750" s="322" t="s">
        <v>153</v>
      </c>
      <c r="B750" s="322">
        <v>34</v>
      </c>
      <c r="C750" s="322"/>
      <c r="D750" s="322">
        <v>34009</v>
      </c>
      <c r="E750" s="322" t="s">
        <v>131</v>
      </c>
      <c r="F750" s="322" t="s">
        <v>126</v>
      </c>
      <c r="G750" s="322"/>
      <c r="H750" s="322">
        <v>2280002104</v>
      </c>
      <c r="I750" s="322" t="s">
        <v>127</v>
      </c>
      <c r="J750" s="322" t="s">
        <v>128</v>
      </c>
      <c r="K750" s="322" t="s">
        <v>162</v>
      </c>
      <c r="L750" s="322" t="s">
        <v>163</v>
      </c>
      <c r="M750" s="322">
        <v>3.5324929999999997E-2</v>
      </c>
      <c r="N750" s="322" t="s">
        <v>159</v>
      </c>
      <c r="O750" s="322" t="s">
        <v>156</v>
      </c>
    </row>
    <row r="751" spans="1:15" x14ac:dyDescent="0.25">
      <c r="A751" s="322" t="s">
        <v>153</v>
      </c>
      <c r="B751" s="322">
        <v>34</v>
      </c>
      <c r="C751" s="322"/>
      <c r="D751" s="322">
        <v>34009</v>
      </c>
      <c r="E751" s="322" t="s">
        <v>131</v>
      </c>
      <c r="F751" s="322" t="s">
        <v>126</v>
      </c>
      <c r="G751" s="322"/>
      <c r="H751" s="322">
        <v>2280002104</v>
      </c>
      <c r="I751" s="322" t="s">
        <v>127</v>
      </c>
      <c r="J751" s="322" t="s">
        <v>128</v>
      </c>
      <c r="K751" s="322" t="s">
        <v>30</v>
      </c>
      <c r="L751" s="322" t="s">
        <v>168</v>
      </c>
      <c r="M751" s="322">
        <v>5.5736600000000002E-3</v>
      </c>
      <c r="N751" s="322" t="s">
        <v>159</v>
      </c>
      <c r="O751" s="322" t="s">
        <v>156</v>
      </c>
    </row>
    <row r="752" spans="1:15" x14ac:dyDescent="0.25">
      <c r="A752" s="322" t="s">
        <v>153</v>
      </c>
      <c r="B752" s="322">
        <v>34</v>
      </c>
      <c r="C752" s="322"/>
      <c r="D752" s="322">
        <v>34001</v>
      </c>
      <c r="E752" s="322" t="s">
        <v>125</v>
      </c>
      <c r="F752" s="322" t="s">
        <v>126</v>
      </c>
      <c r="G752" s="322"/>
      <c r="H752" s="322">
        <v>2280002102</v>
      </c>
      <c r="I752" s="322" t="s">
        <v>127</v>
      </c>
      <c r="J752" s="322" t="s">
        <v>128</v>
      </c>
      <c r="K752" s="322" t="s">
        <v>162</v>
      </c>
      <c r="L752" s="322" t="s">
        <v>163</v>
      </c>
      <c r="M752" s="322">
        <v>21.728940999999999</v>
      </c>
      <c r="N752" s="322" t="s">
        <v>159</v>
      </c>
      <c r="O752" s="322" t="s">
        <v>156</v>
      </c>
    </row>
    <row r="753" spans="1:15" x14ac:dyDescent="0.25">
      <c r="A753" s="322" t="s">
        <v>153</v>
      </c>
      <c r="B753" s="322">
        <v>34</v>
      </c>
      <c r="C753" s="322"/>
      <c r="D753" s="322">
        <v>34001</v>
      </c>
      <c r="E753" s="322" t="s">
        <v>125</v>
      </c>
      <c r="F753" s="322" t="s">
        <v>126</v>
      </c>
      <c r="G753" s="322"/>
      <c r="H753" s="322">
        <v>2280002102</v>
      </c>
      <c r="I753" s="322" t="s">
        <v>127</v>
      </c>
      <c r="J753" s="322" t="s">
        <v>128</v>
      </c>
      <c r="K753" s="322" t="s">
        <v>171</v>
      </c>
      <c r="L753" s="322" t="s">
        <v>172</v>
      </c>
      <c r="M753" s="322">
        <v>6.7595269999999999E-2</v>
      </c>
      <c r="N753" s="322" t="s">
        <v>159</v>
      </c>
      <c r="O753" s="322" t="s">
        <v>156</v>
      </c>
    </row>
    <row r="754" spans="1:15" x14ac:dyDescent="0.25">
      <c r="A754" s="322" t="s">
        <v>153</v>
      </c>
      <c r="B754" s="322">
        <v>34</v>
      </c>
      <c r="C754" s="322"/>
      <c r="D754" s="322">
        <v>34017</v>
      </c>
      <c r="E754" s="322" t="s">
        <v>36</v>
      </c>
      <c r="F754" s="322" t="s">
        <v>126</v>
      </c>
      <c r="G754" s="322"/>
      <c r="H754" s="322">
        <v>2280002102</v>
      </c>
      <c r="I754" s="322" t="s">
        <v>127</v>
      </c>
      <c r="J754" s="322" t="s">
        <v>128</v>
      </c>
      <c r="K754" s="322" t="s">
        <v>157</v>
      </c>
      <c r="L754" s="322" t="s">
        <v>158</v>
      </c>
      <c r="M754" s="322">
        <v>1017.063499</v>
      </c>
      <c r="N754" s="322" t="s">
        <v>159</v>
      </c>
      <c r="O754" s="322" t="s">
        <v>156</v>
      </c>
    </row>
    <row r="755" spans="1:15" x14ac:dyDescent="0.25">
      <c r="A755" s="322" t="s">
        <v>153</v>
      </c>
      <c r="B755" s="322">
        <v>34</v>
      </c>
      <c r="C755" s="322"/>
      <c r="D755" s="322">
        <v>34017</v>
      </c>
      <c r="E755" s="322" t="s">
        <v>36</v>
      </c>
      <c r="F755" s="322" t="s">
        <v>126</v>
      </c>
      <c r="G755" s="322"/>
      <c r="H755" s="322">
        <v>2280002102</v>
      </c>
      <c r="I755" s="322" t="s">
        <v>127</v>
      </c>
      <c r="J755" s="322" t="s">
        <v>128</v>
      </c>
      <c r="K755" s="322" t="s">
        <v>169</v>
      </c>
      <c r="L755" s="322" t="s">
        <v>170</v>
      </c>
      <c r="M755" s="322">
        <v>29.440215800000001</v>
      </c>
      <c r="N755" s="322" t="s">
        <v>159</v>
      </c>
      <c r="O755" s="322" t="s">
        <v>156</v>
      </c>
    </row>
    <row r="756" spans="1:15" x14ac:dyDescent="0.25">
      <c r="A756" s="322" t="s">
        <v>153</v>
      </c>
      <c r="B756" s="322">
        <v>34</v>
      </c>
      <c r="C756" s="322"/>
      <c r="D756" s="322">
        <v>34017</v>
      </c>
      <c r="E756" s="322" t="s">
        <v>36</v>
      </c>
      <c r="F756" s="322" t="s">
        <v>126</v>
      </c>
      <c r="G756" s="322"/>
      <c r="H756" s="322">
        <v>2280002104</v>
      </c>
      <c r="I756" s="322" t="s">
        <v>127</v>
      </c>
      <c r="J756" s="322" t="s">
        <v>128</v>
      </c>
      <c r="K756" s="322" t="s">
        <v>157</v>
      </c>
      <c r="L756" s="322" t="s">
        <v>158</v>
      </c>
      <c r="M756" s="322">
        <v>481.05077625000001</v>
      </c>
      <c r="N756" s="322" t="s">
        <v>159</v>
      </c>
      <c r="O756" s="322" t="s">
        <v>156</v>
      </c>
    </row>
    <row r="757" spans="1:15" x14ac:dyDescent="0.25">
      <c r="A757" s="322" t="s">
        <v>153</v>
      </c>
      <c r="B757" s="322">
        <v>34</v>
      </c>
      <c r="C757" s="322"/>
      <c r="D757" s="322">
        <v>34013</v>
      </c>
      <c r="E757" s="322" t="s">
        <v>35</v>
      </c>
      <c r="F757" s="322" t="s">
        <v>126</v>
      </c>
      <c r="G757" s="322"/>
      <c r="H757" s="322">
        <v>2280002102</v>
      </c>
      <c r="I757" s="322" t="s">
        <v>127</v>
      </c>
      <c r="J757" s="322" t="s">
        <v>128</v>
      </c>
      <c r="K757" s="322" t="s">
        <v>162</v>
      </c>
      <c r="L757" s="322" t="s">
        <v>163</v>
      </c>
      <c r="M757" s="322">
        <v>14.209429999999999</v>
      </c>
      <c r="N757" s="322" t="s">
        <v>159</v>
      </c>
      <c r="O757" s="322" t="s">
        <v>156</v>
      </c>
    </row>
    <row r="758" spans="1:15" x14ac:dyDescent="0.25">
      <c r="A758" s="322" t="s">
        <v>153</v>
      </c>
      <c r="B758" s="322">
        <v>34</v>
      </c>
      <c r="C758" s="322"/>
      <c r="D758" s="322">
        <v>34013</v>
      </c>
      <c r="E758" s="322" t="s">
        <v>35</v>
      </c>
      <c r="F758" s="322" t="s">
        <v>126</v>
      </c>
      <c r="G758" s="322"/>
      <c r="H758" s="322">
        <v>2280002102</v>
      </c>
      <c r="I758" s="322" t="s">
        <v>127</v>
      </c>
      <c r="J758" s="322" t="s">
        <v>128</v>
      </c>
      <c r="K758" s="322" t="s">
        <v>164</v>
      </c>
      <c r="L758" s="322" t="s">
        <v>165</v>
      </c>
      <c r="M758" s="322">
        <v>7120.7730000000001</v>
      </c>
      <c r="N758" s="322" t="s">
        <v>159</v>
      </c>
      <c r="O758" s="322" t="s">
        <v>156</v>
      </c>
    </row>
    <row r="759" spans="1:15" x14ac:dyDescent="0.25">
      <c r="A759" s="322" t="s">
        <v>153</v>
      </c>
      <c r="B759" s="322">
        <v>34</v>
      </c>
      <c r="C759" s="322"/>
      <c r="D759" s="322">
        <v>34013</v>
      </c>
      <c r="E759" s="322" t="s">
        <v>35</v>
      </c>
      <c r="F759" s="322" t="s">
        <v>126</v>
      </c>
      <c r="G759" s="322"/>
      <c r="H759" s="322">
        <v>2280002103</v>
      </c>
      <c r="I759" s="322" t="s">
        <v>127</v>
      </c>
      <c r="J759" s="322" t="s">
        <v>128</v>
      </c>
      <c r="K759" s="322">
        <v>7439921</v>
      </c>
      <c r="L759" s="322" t="s">
        <v>154</v>
      </c>
      <c r="M759" s="322">
        <v>1.1499288000000001</v>
      </c>
      <c r="N759" s="322" t="s">
        <v>155</v>
      </c>
      <c r="O759" s="322" t="s">
        <v>156</v>
      </c>
    </row>
    <row r="760" spans="1:15" x14ac:dyDescent="0.25">
      <c r="A760" s="322" t="s">
        <v>153</v>
      </c>
      <c r="B760" s="322">
        <v>34</v>
      </c>
      <c r="C760" s="322"/>
      <c r="D760" s="322">
        <v>34013</v>
      </c>
      <c r="E760" s="322" t="s">
        <v>35</v>
      </c>
      <c r="F760" s="322" t="s">
        <v>126</v>
      </c>
      <c r="G760" s="322"/>
      <c r="H760" s="322">
        <v>2280002103</v>
      </c>
      <c r="I760" s="322" t="s">
        <v>127</v>
      </c>
      <c r="J760" s="322" t="s">
        <v>128</v>
      </c>
      <c r="K760" s="322" t="s">
        <v>164</v>
      </c>
      <c r="L760" s="322" t="s">
        <v>165</v>
      </c>
      <c r="M760" s="322">
        <v>7284.7529999999997</v>
      </c>
      <c r="N760" s="322" t="s">
        <v>159</v>
      </c>
      <c r="O760" s="322" t="s">
        <v>156</v>
      </c>
    </row>
    <row r="761" spans="1:15" x14ac:dyDescent="0.25">
      <c r="A761" s="322" t="s">
        <v>153</v>
      </c>
      <c r="B761" s="322">
        <v>34</v>
      </c>
      <c r="C761" s="322"/>
      <c r="D761" s="322">
        <v>34015</v>
      </c>
      <c r="E761" s="322" t="s">
        <v>133</v>
      </c>
      <c r="F761" s="322" t="s">
        <v>126</v>
      </c>
      <c r="G761" s="322"/>
      <c r="H761" s="322">
        <v>2280002101</v>
      </c>
      <c r="I761" s="322" t="s">
        <v>127</v>
      </c>
      <c r="J761" s="322" t="s">
        <v>128</v>
      </c>
      <c r="K761" s="322" t="s">
        <v>30</v>
      </c>
      <c r="L761" s="322" t="s">
        <v>168</v>
      </c>
      <c r="M761" s="322">
        <v>0.11350590000000001</v>
      </c>
      <c r="N761" s="322" t="s">
        <v>159</v>
      </c>
      <c r="O761" s="322" t="s">
        <v>156</v>
      </c>
    </row>
    <row r="762" spans="1:15" x14ac:dyDescent="0.25">
      <c r="A762" s="322" t="s">
        <v>153</v>
      </c>
      <c r="B762" s="322">
        <v>34</v>
      </c>
      <c r="C762" s="322"/>
      <c r="D762" s="322">
        <v>34023</v>
      </c>
      <c r="E762" s="322" t="s">
        <v>135</v>
      </c>
      <c r="F762" s="322" t="s">
        <v>126</v>
      </c>
      <c r="G762" s="322"/>
      <c r="H762" s="322">
        <v>2280002101</v>
      </c>
      <c r="I762" s="322" t="s">
        <v>127</v>
      </c>
      <c r="J762" s="322" t="s">
        <v>128</v>
      </c>
      <c r="K762" s="322" t="s">
        <v>160</v>
      </c>
      <c r="L762" s="322" t="s">
        <v>161</v>
      </c>
      <c r="M762" s="322">
        <v>1.49E-5</v>
      </c>
      <c r="N762" s="322" t="s">
        <v>159</v>
      </c>
      <c r="O762" s="322" t="s">
        <v>156</v>
      </c>
    </row>
    <row r="763" spans="1:15" x14ac:dyDescent="0.25">
      <c r="A763" s="322" t="s">
        <v>153</v>
      </c>
      <c r="B763" s="322">
        <v>34</v>
      </c>
      <c r="C763" s="322"/>
      <c r="D763" s="322">
        <v>34023</v>
      </c>
      <c r="E763" s="322" t="s">
        <v>135</v>
      </c>
      <c r="F763" s="322" t="s">
        <v>126</v>
      </c>
      <c r="G763" s="322"/>
      <c r="H763" s="322">
        <v>2280002102</v>
      </c>
      <c r="I763" s="322" t="s">
        <v>127</v>
      </c>
      <c r="J763" s="322" t="s">
        <v>128</v>
      </c>
      <c r="K763" s="322" t="s">
        <v>162</v>
      </c>
      <c r="L763" s="322" t="s">
        <v>163</v>
      </c>
      <c r="M763" s="322">
        <v>1.709109</v>
      </c>
      <c r="N763" s="322" t="s">
        <v>159</v>
      </c>
      <c r="O763" s="322" t="s">
        <v>156</v>
      </c>
    </row>
    <row r="764" spans="1:15" x14ac:dyDescent="0.25">
      <c r="A764" s="322" t="s">
        <v>153</v>
      </c>
      <c r="B764" s="322">
        <v>34</v>
      </c>
      <c r="C764" s="322"/>
      <c r="D764" s="322">
        <v>34015</v>
      </c>
      <c r="E764" s="322" t="s">
        <v>133</v>
      </c>
      <c r="F764" s="322" t="s">
        <v>126</v>
      </c>
      <c r="G764" s="322"/>
      <c r="H764" s="322">
        <v>2280002103</v>
      </c>
      <c r="I764" s="322" t="s">
        <v>127</v>
      </c>
      <c r="J764" s="322" t="s">
        <v>128</v>
      </c>
      <c r="K764" s="322">
        <v>7439921</v>
      </c>
      <c r="L764" s="322" t="s">
        <v>154</v>
      </c>
      <c r="M764" s="322">
        <v>4.8981139999999999E-2</v>
      </c>
      <c r="N764" s="322" t="s">
        <v>155</v>
      </c>
      <c r="O764" s="322" t="s">
        <v>156</v>
      </c>
    </row>
    <row r="765" spans="1:15" x14ac:dyDescent="0.25">
      <c r="A765" s="322" t="s">
        <v>153</v>
      </c>
      <c r="B765" s="322">
        <v>34</v>
      </c>
      <c r="C765" s="322"/>
      <c r="D765" s="322">
        <v>34015</v>
      </c>
      <c r="E765" s="322" t="s">
        <v>133</v>
      </c>
      <c r="F765" s="322" t="s">
        <v>126</v>
      </c>
      <c r="G765" s="322"/>
      <c r="H765" s="322">
        <v>2280002103</v>
      </c>
      <c r="I765" s="322" t="s">
        <v>127</v>
      </c>
      <c r="J765" s="322" t="s">
        <v>128</v>
      </c>
      <c r="K765" s="322" t="s">
        <v>162</v>
      </c>
      <c r="L765" s="322" t="s">
        <v>163</v>
      </c>
      <c r="M765" s="322">
        <v>2.1515569999999999</v>
      </c>
      <c r="N765" s="322" t="s">
        <v>159</v>
      </c>
      <c r="O765" s="322" t="s">
        <v>156</v>
      </c>
    </row>
    <row r="766" spans="1:15" x14ac:dyDescent="0.25">
      <c r="A766" s="322" t="s">
        <v>153</v>
      </c>
      <c r="B766" s="322">
        <v>34</v>
      </c>
      <c r="C766" s="322"/>
      <c r="D766" s="322">
        <v>34015</v>
      </c>
      <c r="E766" s="322" t="s">
        <v>133</v>
      </c>
      <c r="F766" s="322" t="s">
        <v>126</v>
      </c>
      <c r="G766" s="322"/>
      <c r="H766" s="322">
        <v>2280002103</v>
      </c>
      <c r="I766" s="322" t="s">
        <v>127</v>
      </c>
      <c r="J766" s="322" t="s">
        <v>128</v>
      </c>
      <c r="K766" s="322" t="s">
        <v>171</v>
      </c>
      <c r="L766" s="322" t="s">
        <v>172</v>
      </c>
      <c r="M766" s="322">
        <v>3.7633850000000002E-3</v>
      </c>
      <c r="N766" s="322" t="s">
        <v>159</v>
      </c>
      <c r="O766" s="322" t="s">
        <v>156</v>
      </c>
    </row>
    <row r="767" spans="1:15" x14ac:dyDescent="0.25">
      <c r="A767" s="322" t="s">
        <v>153</v>
      </c>
      <c r="B767" s="322">
        <v>34</v>
      </c>
      <c r="C767" s="322"/>
      <c r="D767" s="322">
        <v>34015</v>
      </c>
      <c r="E767" s="322" t="s">
        <v>133</v>
      </c>
      <c r="F767" s="322" t="s">
        <v>126</v>
      </c>
      <c r="G767" s="322"/>
      <c r="H767" s="322">
        <v>2280002104</v>
      </c>
      <c r="I767" s="322" t="s">
        <v>127</v>
      </c>
      <c r="J767" s="322" t="s">
        <v>128</v>
      </c>
      <c r="K767" s="322" t="s">
        <v>157</v>
      </c>
      <c r="L767" s="322" t="s">
        <v>158</v>
      </c>
      <c r="M767" s="322">
        <v>59.314419999999998</v>
      </c>
      <c r="N767" s="322" t="s">
        <v>159</v>
      </c>
      <c r="O767" s="322" t="s">
        <v>156</v>
      </c>
    </row>
    <row r="768" spans="1:15" x14ac:dyDescent="0.25">
      <c r="A768" s="322" t="s">
        <v>153</v>
      </c>
      <c r="B768" s="322">
        <v>34</v>
      </c>
      <c r="C768" s="322"/>
      <c r="D768" s="322">
        <v>34007</v>
      </c>
      <c r="E768" s="322" t="s">
        <v>130</v>
      </c>
      <c r="F768" s="322" t="s">
        <v>126</v>
      </c>
      <c r="G768" s="322"/>
      <c r="H768" s="322">
        <v>2280002101</v>
      </c>
      <c r="I768" s="322" t="s">
        <v>127</v>
      </c>
      <c r="J768" s="322" t="s">
        <v>128</v>
      </c>
      <c r="K768" s="322" t="s">
        <v>162</v>
      </c>
      <c r="L768" s="322" t="s">
        <v>163</v>
      </c>
      <c r="M768" s="322">
        <v>1.7269119999999999E-2</v>
      </c>
      <c r="N768" s="322" t="s">
        <v>159</v>
      </c>
      <c r="O768" s="322" t="s">
        <v>156</v>
      </c>
    </row>
    <row r="769" spans="1:15" x14ac:dyDescent="0.25">
      <c r="A769" s="322" t="s">
        <v>153</v>
      </c>
      <c r="B769" s="322">
        <v>34</v>
      </c>
      <c r="C769" s="322"/>
      <c r="D769" s="322">
        <v>34007</v>
      </c>
      <c r="E769" s="322" t="s">
        <v>130</v>
      </c>
      <c r="F769" s="322" t="s">
        <v>126</v>
      </c>
      <c r="G769" s="322"/>
      <c r="H769" s="322">
        <v>2280002102</v>
      </c>
      <c r="I769" s="322" t="s">
        <v>127</v>
      </c>
      <c r="J769" s="322" t="s">
        <v>128</v>
      </c>
      <c r="K769" s="322" t="s">
        <v>164</v>
      </c>
      <c r="L769" s="322" t="s">
        <v>165</v>
      </c>
      <c r="M769" s="322">
        <v>131.847891</v>
      </c>
      <c r="N769" s="322" t="s">
        <v>159</v>
      </c>
      <c r="O769" s="322" t="s">
        <v>156</v>
      </c>
    </row>
    <row r="770" spans="1:15" x14ac:dyDescent="0.25">
      <c r="A770" s="322" t="s">
        <v>153</v>
      </c>
      <c r="B770" s="322">
        <v>34</v>
      </c>
      <c r="C770" s="322"/>
      <c r="D770" s="322">
        <v>34007</v>
      </c>
      <c r="E770" s="322" t="s">
        <v>130</v>
      </c>
      <c r="F770" s="322" t="s">
        <v>126</v>
      </c>
      <c r="G770" s="322"/>
      <c r="H770" s="322">
        <v>2280002103</v>
      </c>
      <c r="I770" s="322" t="s">
        <v>127</v>
      </c>
      <c r="J770" s="322" t="s">
        <v>128</v>
      </c>
      <c r="K770" s="322" t="s">
        <v>164</v>
      </c>
      <c r="L770" s="322" t="s">
        <v>165</v>
      </c>
      <c r="M770" s="322">
        <v>387.71719180999997</v>
      </c>
      <c r="N770" s="322" t="s">
        <v>159</v>
      </c>
      <c r="O770" s="322" t="s">
        <v>156</v>
      </c>
    </row>
    <row r="771" spans="1:15" x14ac:dyDescent="0.25">
      <c r="A771" s="322" t="s">
        <v>153</v>
      </c>
      <c r="B771" s="322">
        <v>34</v>
      </c>
      <c r="C771" s="322"/>
      <c r="D771" s="322">
        <v>34007</v>
      </c>
      <c r="E771" s="322" t="s">
        <v>130</v>
      </c>
      <c r="F771" s="322" t="s">
        <v>126</v>
      </c>
      <c r="G771" s="322"/>
      <c r="H771" s="322">
        <v>2280002103</v>
      </c>
      <c r="I771" s="322" t="s">
        <v>127</v>
      </c>
      <c r="J771" s="322" t="s">
        <v>128</v>
      </c>
      <c r="K771" s="322" t="s">
        <v>171</v>
      </c>
      <c r="L771" s="322" t="s">
        <v>172</v>
      </c>
      <c r="M771" s="322">
        <v>4.6929586737E-3</v>
      </c>
      <c r="N771" s="322" t="s">
        <v>159</v>
      </c>
      <c r="O771" s="322" t="s">
        <v>156</v>
      </c>
    </row>
    <row r="772" spans="1:15" x14ac:dyDescent="0.25">
      <c r="A772" s="322" t="s">
        <v>153</v>
      </c>
      <c r="B772" s="322">
        <v>34</v>
      </c>
      <c r="C772" s="322"/>
      <c r="D772" s="322">
        <v>34007</v>
      </c>
      <c r="E772" s="322" t="s">
        <v>130</v>
      </c>
      <c r="F772" s="322" t="s">
        <v>126</v>
      </c>
      <c r="G772" s="322"/>
      <c r="H772" s="322">
        <v>2280002103</v>
      </c>
      <c r="I772" s="322" t="s">
        <v>127</v>
      </c>
      <c r="J772" s="322" t="s">
        <v>128</v>
      </c>
      <c r="K772" s="322" t="s">
        <v>166</v>
      </c>
      <c r="L772" s="322" t="s">
        <v>167</v>
      </c>
      <c r="M772" s="322">
        <v>0.26503479000000002</v>
      </c>
      <c r="N772" s="322" t="s">
        <v>159</v>
      </c>
      <c r="O772" s="322" t="s">
        <v>156</v>
      </c>
    </row>
    <row r="773" spans="1:15" x14ac:dyDescent="0.25">
      <c r="A773" s="322" t="s">
        <v>153</v>
      </c>
      <c r="B773" s="322">
        <v>34</v>
      </c>
      <c r="C773" s="322"/>
      <c r="D773" s="322">
        <v>34007</v>
      </c>
      <c r="E773" s="322" t="s">
        <v>130</v>
      </c>
      <c r="F773" s="322" t="s">
        <v>126</v>
      </c>
      <c r="G773" s="322"/>
      <c r="H773" s="322">
        <v>2280002104</v>
      </c>
      <c r="I773" s="322" t="s">
        <v>127</v>
      </c>
      <c r="J773" s="322" t="s">
        <v>128</v>
      </c>
      <c r="K773" s="322" t="s">
        <v>162</v>
      </c>
      <c r="L773" s="322" t="s">
        <v>163</v>
      </c>
      <c r="M773" s="322">
        <v>4.2358663200000004</v>
      </c>
      <c r="N773" s="322" t="s">
        <v>159</v>
      </c>
      <c r="O773" s="322" t="s">
        <v>156</v>
      </c>
    </row>
    <row r="774" spans="1:15" x14ac:dyDescent="0.25">
      <c r="A774" s="322" t="s">
        <v>153</v>
      </c>
      <c r="B774" s="322">
        <v>34</v>
      </c>
      <c r="C774" s="322"/>
      <c r="D774" s="322">
        <v>34007</v>
      </c>
      <c r="E774" s="322" t="s">
        <v>130</v>
      </c>
      <c r="F774" s="322" t="s">
        <v>126</v>
      </c>
      <c r="G774" s="322"/>
      <c r="H774" s="322">
        <v>2280002104</v>
      </c>
      <c r="I774" s="322" t="s">
        <v>127</v>
      </c>
      <c r="J774" s="322" t="s">
        <v>128</v>
      </c>
      <c r="K774" s="322" t="s">
        <v>171</v>
      </c>
      <c r="L774" s="322" t="s">
        <v>172</v>
      </c>
      <c r="M774" s="322">
        <v>1.5714585993000001E-2</v>
      </c>
      <c r="N774" s="322" t="s">
        <v>159</v>
      </c>
      <c r="O774" s="322" t="s">
        <v>156</v>
      </c>
    </row>
    <row r="775" spans="1:15" x14ac:dyDescent="0.25">
      <c r="A775" s="322" t="s">
        <v>153</v>
      </c>
      <c r="B775" s="322">
        <v>34</v>
      </c>
      <c r="C775" s="322"/>
      <c r="D775" s="322">
        <v>34025</v>
      </c>
      <c r="E775" s="322" t="s">
        <v>39</v>
      </c>
      <c r="F775" s="322" t="s">
        <v>126</v>
      </c>
      <c r="G775" s="322"/>
      <c r="H775" s="322">
        <v>2280002101</v>
      </c>
      <c r="I775" s="322" t="s">
        <v>127</v>
      </c>
      <c r="J775" s="322" t="s">
        <v>128</v>
      </c>
      <c r="K775" s="322" t="s">
        <v>164</v>
      </c>
      <c r="L775" s="322" t="s">
        <v>165</v>
      </c>
      <c r="M775" s="322">
        <v>73.30001</v>
      </c>
      <c r="N775" s="322" t="s">
        <v>159</v>
      </c>
      <c r="O775" s="322" t="s">
        <v>156</v>
      </c>
    </row>
    <row r="776" spans="1:15" x14ac:dyDescent="0.25">
      <c r="A776" s="322" t="s">
        <v>153</v>
      </c>
      <c r="B776" s="322">
        <v>34</v>
      </c>
      <c r="C776" s="322"/>
      <c r="D776" s="322">
        <v>34025</v>
      </c>
      <c r="E776" s="322" t="s">
        <v>39</v>
      </c>
      <c r="F776" s="322" t="s">
        <v>126</v>
      </c>
      <c r="G776" s="322"/>
      <c r="H776" s="322">
        <v>2280002101</v>
      </c>
      <c r="I776" s="322" t="s">
        <v>127</v>
      </c>
      <c r="J776" s="322" t="s">
        <v>128</v>
      </c>
      <c r="K776" s="322" t="s">
        <v>171</v>
      </c>
      <c r="L776" s="322" t="s">
        <v>172</v>
      </c>
      <c r="M776" s="322">
        <v>2.3080280000000002E-3</v>
      </c>
      <c r="N776" s="322" t="s">
        <v>159</v>
      </c>
      <c r="O776" s="322" t="s">
        <v>156</v>
      </c>
    </row>
    <row r="777" spans="1:15" x14ac:dyDescent="0.25">
      <c r="A777" s="322" t="s">
        <v>153</v>
      </c>
      <c r="B777" s="322">
        <v>34</v>
      </c>
      <c r="C777" s="322"/>
      <c r="D777" s="322">
        <v>34025</v>
      </c>
      <c r="E777" s="322" t="s">
        <v>39</v>
      </c>
      <c r="F777" s="322" t="s">
        <v>126</v>
      </c>
      <c r="G777" s="322"/>
      <c r="H777" s="322">
        <v>2280002102</v>
      </c>
      <c r="I777" s="322" t="s">
        <v>127</v>
      </c>
      <c r="J777" s="322" t="s">
        <v>128</v>
      </c>
      <c r="K777" s="322" t="s">
        <v>166</v>
      </c>
      <c r="L777" s="322" t="s">
        <v>167</v>
      </c>
      <c r="M777" s="322">
        <v>3.3455499999999998</v>
      </c>
      <c r="N777" s="322" t="s">
        <v>159</v>
      </c>
      <c r="O777" s="322" t="s">
        <v>156</v>
      </c>
    </row>
    <row r="778" spans="1:15" x14ac:dyDescent="0.25">
      <c r="A778" s="322" t="s">
        <v>153</v>
      </c>
      <c r="B778" s="322">
        <v>34</v>
      </c>
      <c r="C778" s="322"/>
      <c r="D778" s="322">
        <v>34025</v>
      </c>
      <c r="E778" s="322" t="s">
        <v>39</v>
      </c>
      <c r="F778" s="322" t="s">
        <v>126</v>
      </c>
      <c r="G778" s="322"/>
      <c r="H778" s="322">
        <v>2280002102</v>
      </c>
      <c r="I778" s="322" t="s">
        <v>127</v>
      </c>
      <c r="J778" s="322" t="s">
        <v>128</v>
      </c>
      <c r="K778" s="322" t="s">
        <v>169</v>
      </c>
      <c r="L778" s="322" t="s">
        <v>170</v>
      </c>
      <c r="M778" s="322">
        <v>3.744831</v>
      </c>
      <c r="N778" s="322" t="s">
        <v>159</v>
      </c>
      <c r="O778" s="322" t="s">
        <v>156</v>
      </c>
    </row>
    <row r="779" spans="1:15" x14ac:dyDescent="0.25">
      <c r="A779" s="322" t="s">
        <v>153</v>
      </c>
      <c r="B779" s="322">
        <v>34</v>
      </c>
      <c r="C779" s="322"/>
      <c r="D779" s="322">
        <v>34001</v>
      </c>
      <c r="E779" s="322" t="s">
        <v>125</v>
      </c>
      <c r="F779" s="322" t="s">
        <v>126</v>
      </c>
      <c r="G779" s="322"/>
      <c r="H779" s="322">
        <v>2280002201</v>
      </c>
      <c r="I779" s="322" t="s">
        <v>127</v>
      </c>
      <c r="J779" s="322" t="s">
        <v>128</v>
      </c>
      <c r="K779" s="322" t="s">
        <v>30</v>
      </c>
      <c r="L779" s="322" t="s">
        <v>168</v>
      </c>
      <c r="M779" s="322">
        <v>2.2607940000000002</v>
      </c>
      <c r="N779" s="322" t="s">
        <v>159</v>
      </c>
      <c r="O779" s="322" t="s">
        <v>156</v>
      </c>
    </row>
    <row r="780" spans="1:15" x14ac:dyDescent="0.25">
      <c r="A780" s="322" t="s">
        <v>153</v>
      </c>
      <c r="B780" s="322">
        <v>34</v>
      </c>
      <c r="C780" s="322"/>
      <c r="D780" s="322">
        <v>34001</v>
      </c>
      <c r="E780" s="322" t="s">
        <v>125</v>
      </c>
      <c r="F780" s="322" t="s">
        <v>126</v>
      </c>
      <c r="G780" s="322"/>
      <c r="H780" s="322">
        <v>2280002202</v>
      </c>
      <c r="I780" s="322" t="s">
        <v>127</v>
      </c>
      <c r="J780" s="322" t="s">
        <v>128</v>
      </c>
      <c r="K780" s="322">
        <v>7439921</v>
      </c>
      <c r="L780" s="322" t="s">
        <v>154</v>
      </c>
      <c r="M780" s="322">
        <v>0.79594399999999998</v>
      </c>
      <c r="N780" s="322" t="s">
        <v>155</v>
      </c>
      <c r="O780" s="322" t="s">
        <v>156</v>
      </c>
    </row>
    <row r="781" spans="1:15" x14ac:dyDescent="0.25">
      <c r="A781" s="322" t="s">
        <v>153</v>
      </c>
      <c r="B781" s="322">
        <v>34</v>
      </c>
      <c r="C781" s="322"/>
      <c r="D781" s="322">
        <v>34001</v>
      </c>
      <c r="E781" s="322" t="s">
        <v>125</v>
      </c>
      <c r="F781" s="322" t="s">
        <v>126</v>
      </c>
      <c r="G781" s="322"/>
      <c r="H781" s="322">
        <v>2280002203</v>
      </c>
      <c r="I781" s="322" t="s">
        <v>127</v>
      </c>
      <c r="J781" s="322" t="s">
        <v>128</v>
      </c>
      <c r="K781" s="322" t="s">
        <v>162</v>
      </c>
      <c r="L781" s="322" t="s">
        <v>163</v>
      </c>
      <c r="M781" s="322">
        <v>0.28882639999999998</v>
      </c>
      <c r="N781" s="322" t="s">
        <v>159</v>
      </c>
      <c r="O781" s="322" t="s">
        <v>156</v>
      </c>
    </row>
    <row r="782" spans="1:15" x14ac:dyDescent="0.25">
      <c r="A782" s="322" t="s">
        <v>153</v>
      </c>
      <c r="B782" s="322">
        <v>34</v>
      </c>
      <c r="C782" s="322"/>
      <c r="D782" s="322">
        <v>34001</v>
      </c>
      <c r="E782" s="322" t="s">
        <v>125</v>
      </c>
      <c r="F782" s="322" t="s">
        <v>126</v>
      </c>
      <c r="G782" s="322"/>
      <c r="H782" s="322">
        <v>2280002203</v>
      </c>
      <c r="I782" s="322" t="s">
        <v>127</v>
      </c>
      <c r="J782" s="322" t="s">
        <v>128</v>
      </c>
      <c r="K782" s="322" t="s">
        <v>157</v>
      </c>
      <c r="L782" s="322" t="s">
        <v>158</v>
      </c>
      <c r="M782" s="322">
        <v>2.6784970000000001</v>
      </c>
      <c r="N782" s="322" t="s">
        <v>159</v>
      </c>
      <c r="O782" s="322" t="s">
        <v>156</v>
      </c>
    </row>
    <row r="783" spans="1:15" x14ac:dyDescent="0.25">
      <c r="A783" s="322" t="s">
        <v>153</v>
      </c>
      <c r="B783" s="322">
        <v>34</v>
      </c>
      <c r="C783" s="322"/>
      <c r="D783" s="322">
        <v>34001</v>
      </c>
      <c r="E783" s="322" t="s">
        <v>125</v>
      </c>
      <c r="F783" s="322" t="s">
        <v>126</v>
      </c>
      <c r="G783" s="322"/>
      <c r="H783" s="322">
        <v>2280002203</v>
      </c>
      <c r="I783" s="322" t="s">
        <v>127</v>
      </c>
      <c r="J783" s="322" t="s">
        <v>128</v>
      </c>
      <c r="K783" s="322" t="s">
        <v>169</v>
      </c>
      <c r="L783" s="322" t="s">
        <v>170</v>
      </c>
      <c r="M783" s="322">
        <v>0.18719060000000001</v>
      </c>
      <c r="N783" s="322" t="s">
        <v>159</v>
      </c>
      <c r="O783" s="322" t="s">
        <v>156</v>
      </c>
    </row>
    <row r="784" spans="1:15" x14ac:dyDescent="0.25">
      <c r="A784" s="322" t="s">
        <v>153</v>
      </c>
      <c r="B784" s="322">
        <v>34</v>
      </c>
      <c r="C784" s="322"/>
      <c r="D784" s="322">
        <v>34003</v>
      </c>
      <c r="E784" s="322" t="s">
        <v>34</v>
      </c>
      <c r="F784" s="322" t="s">
        <v>126</v>
      </c>
      <c r="G784" s="322"/>
      <c r="H784" s="322">
        <v>2280002201</v>
      </c>
      <c r="I784" s="322" t="s">
        <v>127</v>
      </c>
      <c r="J784" s="322" t="s">
        <v>128</v>
      </c>
      <c r="K784" s="322" t="s">
        <v>162</v>
      </c>
      <c r="L784" s="322" t="s">
        <v>163</v>
      </c>
      <c r="M784" s="322">
        <v>4.4062469999999996</v>
      </c>
      <c r="N784" s="322" t="s">
        <v>159</v>
      </c>
      <c r="O784" s="322" t="s">
        <v>156</v>
      </c>
    </row>
    <row r="785" spans="1:15" x14ac:dyDescent="0.25">
      <c r="A785" s="322" t="s">
        <v>153</v>
      </c>
      <c r="B785" s="322">
        <v>34</v>
      </c>
      <c r="C785" s="322"/>
      <c r="D785" s="322">
        <v>34003</v>
      </c>
      <c r="E785" s="322" t="s">
        <v>34</v>
      </c>
      <c r="F785" s="322" t="s">
        <v>126</v>
      </c>
      <c r="G785" s="322"/>
      <c r="H785" s="322">
        <v>2280002201</v>
      </c>
      <c r="I785" s="322" t="s">
        <v>127</v>
      </c>
      <c r="J785" s="322" t="s">
        <v>128</v>
      </c>
      <c r="K785" s="322" t="s">
        <v>169</v>
      </c>
      <c r="L785" s="322" t="s">
        <v>170</v>
      </c>
      <c r="M785" s="322">
        <v>1.3282160000000001</v>
      </c>
      <c r="N785" s="322" t="s">
        <v>159</v>
      </c>
      <c r="O785" s="322" t="s">
        <v>156</v>
      </c>
    </row>
    <row r="786" spans="1:15" x14ac:dyDescent="0.25">
      <c r="A786" s="322" t="s">
        <v>153</v>
      </c>
      <c r="B786" s="322">
        <v>34</v>
      </c>
      <c r="C786" s="322"/>
      <c r="D786" s="322">
        <v>34003</v>
      </c>
      <c r="E786" s="322" t="s">
        <v>34</v>
      </c>
      <c r="F786" s="322" t="s">
        <v>126</v>
      </c>
      <c r="G786" s="322"/>
      <c r="H786" s="322">
        <v>2280002202</v>
      </c>
      <c r="I786" s="322" t="s">
        <v>127</v>
      </c>
      <c r="J786" s="322" t="s">
        <v>128</v>
      </c>
      <c r="K786" s="322" t="s">
        <v>30</v>
      </c>
      <c r="L786" s="322" t="s">
        <v>168</v>
      </c>
      <c r="M786" s="322">
        <v>1.476086</v>
      </c>
      <c r="N786" s="322" t="s">
        <v>159</v>
      </c>
      <c r="O786" s="322" t="s">
        <v>156</v>
      </c>
    </row>
    <row r="787" spans="1:15" x14ac:dyDescent="0.25">
      <c r="A787" s="322" t="s">
        <v>153</v>
      </c>
      <c r="B787" s="322">
        <v>34</v>
      </c>
      <c r="C787" s="322"/>
      <c r="D787" s="322">
        <v>34003</v>
      </c>
      <c r="E787" s="322" t="s">
        <v>34</v>
      </c>
      <c r="F787" s="322" t="s">
        <v>126</v>
      </c>
      <c r="G787" s="322"/>
      <c r="H787" s="322">
        <v>2280002203</v>
      </c>
      <c r="I787" s="322" t="s">
        <v>127</v>
      </c>
      <c r="J787" s="322" t="s">
        <v>128</v>
      </c>
      <c r="K787" s="322" t="s">
        <v>171</v>
      </c>
      <c r="L787" s="322" t="s">
        <v>172</v>
      </c>
      <c r="M787" s="322">
        <v>5.1201709999999995E-4</v>
      </c>
      <c r="N787" s="322" t="s">
        <v>159</v>
      </c>
      <c r="O787" s="322" t="s">
        <v>156</v>
      </c>
    </row>
    <row r="788" spans="1:15" x14ac:dyDescent="0.25">
      <c r="A788" s="322" t="s">
        <v>153</v>
      </c>
      <c r="B788" s="322">
        <v>34</v>
      </c>
      <c r="C788" s="322"/>
      <c r="D788" s="322">
        <v>34003</v>
      </c>
      <c r="E788" s="322" t="s">
        <v>34</v>
      </c>
      <c r="F788" s="322" t="s">
        <v>126</v>
      </c>
      <c r="G788" s="322"/>
      <c r="H788" s="322">
        <v>2280002203</v>
      </c>
      <c r="I788" s="322" t="s">
        <v>127</v>
      </c>
      <c r="J788" s="322" t="s">
        <v>128</v>
      </c>
      <c r="K788" s="322" t="s">
        <v>30</v>
      </c>
      <c r="L788" s="322" t="s">
        <v>168</v>
      </c>
      <c r="M788" s="322">
        <v>2.6602779999999999E-2</v>
      </c>
      <c r="N788" s="322" t="s">
        <v>159</v>
      </c>
      <c r="O788" s="322" t="s">
        <v>156</v>
      </c>
    </row>
    <row r="789" spans="1:15" x14ac:dyDescent="0.25">
      <c r="A789" s="322" t="s">
        <v>153</v>
      </c>
      <c r="B789" s="322">
        <v>34</v>
      </c>
      <c r="C789" s="322"/>
      <c r="D789" s="322">
        <v>34003</v>
      </c>
      <c r="E789" s="322" t="s">
        <v>34</v>
      </c>
      <c r="F789" s="322" t="s">
        <v>126</v>
      </c>
      <c r="G789" s="322"/>
      <c r="H789" s="322">
        <v>2280002204</v>
      </c>
      <c r="I789" s="322" t="s">
        <v>127</v>
      </c>
      <c r="J789" s="322" t="s">
        <v>128</v>
      </c>
      <c r="K789" s="322" t="s">
        <v>162</v>
      </c>
      <c r="L789" s="322" t="s">
        <v>163</v>
      </c>
      <c r="M789" s="322">
        <v>4.3174829999999997E-2</v>
      </c>
      <c r="N789" s="322" t="s">
        <v>159</v>
      </c>
      <c r="O789" s="322" t="s">
        <v>156</v>
      </c>
    </row>
    <row r="790" spans="1:15" x14ac:dyDescent="0.25">
      <c r="A790" s="322" t="s">
        <v>153</v>
      </c>
      <c r="B790" s="322">
        <v>34</v>
      </c>
      <c r="C790" s="322"/>
      <c r="D790" s="322">
        <v>34003</v>
      </c>
      <c r="E790" s="322" t="s">
        <v>34</v>
      </c>
      <c r="F790" s="322" t="s">
        <v>126</v>
      </c>
      <c r="G790" s="322"/>
      <c r="H790" s="322">
        <v>2280002204</v>
      </c>
      <c r="I790" s="322" t="s">
        <v>127</v>
      </c>
      <c r="J790" s="322" t="s">
        <v>128</v>
      </c>
      <c r="K790" s="322" t="s">
        <v>164</v>
      </c>
      <c r="L790" s="322" t="s">
        <v>165</v>
      </c>
      <c r="M790" s="322">
        <v>33.835979999999999</v>
      </c>
      <c r="N790" s="322" t="s">
        <v>159</v>
      </c>
      <c r="O790" s="322" t="s">
        <v>156</v>
      </c>
    </row>
    <row r="791" spans="1:15" x14ac:dyDescent="0.25">
      <c r="A791" s="322" t="s">
        <v>153</v>
      </c>
      <c r="B791" s="322">
        <v>34</v>
      </c>
      <c r="C791" s="322"/>
      <c r="D791" s="322">
        <v>34003</v>
      </c>
      <c r="E791" s="322" t="s">
        <v>34</v>
      </c>
      <c r="F791" s="322" t="s">
        <v>126</v>
      </c>
      <c r="G791" s="322"/>
      <c r="H791" s="322">
        <v>2280002204</v>
      </c>
      <c r="I791" s="322" t="s">
        <v>127</v>
      </c>
      <c r="J791" s="322" t="s">
        <v>128</v>
      </c>
      <c r="K791" s="322" t="s">
        <v>166</v>
      </c>
      <c r="L791" s="322" t="s">
        <v>167</v>
      </c>
      <c r="M791" s="322">
        <v>8.7122999999999992E-3</v>
      </c>
      <c r="N791" s="322" t="s">
        <v>159</v>
      </c>
      <c r="O791" s="322" t="s">
        <v>156</v>
      </c>
    </row>
    <row r="792" spans="1:15" x14ac:dyDescent="0.25">
      <c r="A792" s="322" t="s">
        <v>153</v>
      </c>
      <c r="B792" s="322">
        <v>34</v>
      </c>
      <c r="C792" s="322"/>
      <c r="D792" s="322">
        <v>34005</v>
      </c>
      <c r="E792" s="322" t="s">
        <v>129</v>
      </c>
      <c r="F792" s="322" t="s">
        <v>126</v>
      </c>
      <c r="G792" s="322"/>
      <c r="H792" s="322">
        <v>2280002204</v>
      </c>
      <c r="I792" s="322" t="s">
        <v>127</v>
      </c>
      <c r="J792" s="322" t="s">
        <v>128</v>
      </c>
      <c r="K792" s="322" t="s">
        <v>160</v>
      </c>
      <c r="L792" s="322" t="s">
        <v>161</v>
      </c>
      <c r="M792" s="322">
        <v>0.23716580000000001</v>
      </c>
      <c r="N792" s="322" t="s">
        <v>159</v>
      </c>
      <c r="O792" s="322" t="s">
        <v>156</v>
      </c>
    </row>
    <row r="793" spans="1:15" x14ac:dyDescent="0.25">
      <c r="A793" s="322" t="s">
        <v>153</v>
      </c>
      <c r="B793" s="322">
        <v>34</v>
      </c>
      <c r="C793" s="322"/>
      <c r="D793" s="322">
        <v>34007</v>
      </c>
      <c r="E793" s="322" t="s">
        <v>130</v>
      </c>
      <c r="F793" s="322" t="s">
        <v>126</v>
      </c>
      <c r="G793" s="322"/>
      <c r="H793" s="322">
        <v>2280002201</v>
      </c>
      <c r="I793" s="322" t="s">
        <v>127</v>
      </c>
      <c r="J793" s="322" t="s">
        <v>128</v>
      </c>
      <c r="K793" s="322" t="s">
        <v>162</v>
      </c>
      <c r="L793" s="322" t="s">
        <v>163</v>
      </c>
      <c r="M793" s="322">
        <v>1.6578520000000001</v>
      </c>
      <c r="N793" s="322" t="s">
        <v>159</v>
      </c>
      <c r="O793" s="322" t="s">
        <v>156</v>
      </c>
    </row>
    <row r="794" spans="1:15" x14ac:dyDescent="0.25">
      <c r="A794" s="322" t="s">
        <v>153</v>
      </c>
      <c r="B794" s="322">
        <v>34</v>
      </c>
      <c r="C794" s="322"/>
      <c r="D794" s="322">
        <v>34007</v>
      </c>
      <c r="E794" s="322" t="s">
        <v>130</v>
      </c>
      <c r="F794" s="322" t="s">
        <v>126</v>
      </c>
      <c r="G794" s="322"/>
      <c r="H794" s="322">
        <v>2280002202</v>
      </c>
      <c r="I794" s="322" t="s">
        <v>127</v>
      </c>
      <c r="J794" s="322" t="s">
        <v>128</v>
      </c>
      <c r="K794" s="322" t="s">
        <v>166</v>
      </c>
      <c r="L794" s="322" t="s">
        <v>167</v>
      </c>
      <c r="M794" s="322">
        <v>1.2588550000000001</v>
      </c>
      <c r="N794" s="322" t="s">
        <v>159</v>
      </c>
      <c r="O794" s="322" t="s">
        <v>156</v>
      </c>
    </row>
    <row r="795" spans="1:15" x14ac:dyDescent="0.25">
      <c r="A795" s="322" t="s">
        <v>153</v>
      </c>
      <c r="B795" s="322">
        <v>34</v>
      </c>
      <c r="C795" s="322"/>
      <c r="D795" s="322">
        <v>34007</v>
      </c>
      <c r="E795" s="322" t="s">
        <v>130</v>
      </c>
      <c r="F795" s="322" t="s">
        <v>126</v>
      </c>
      <c r="G795" s="322"/>
      <c r="H795" s="322">
        <v>2280002202</v>
      </c>
      <c r="I795" s="322" t="s">
        <v>127</v>
      </c>
      <c r="J795" s="322" t="s">
        <v>128</v>
      </c>
      <c r="K795" s="322" t="s">
        <v>169</v>
      </c>
      <c r="L795" s="322" t="s">
        <v>170</v>
      </c>
      <c r="M795" s="322">
        <v>1.4098869999999999</v>
      </c>
      <c r="N795" s="322" t="s">
        <v>159</v>
      </c>
      <c r="O795" s="322" t="s">
        <v>156</v>
      </c>
    </row>
    <row r="796" spans="1:15" x14ac:dyDescent="0.25">
      <c r="A796" s="322" t="s">
        <v>153</v>
      </c>
      <c r="B796" s="322">
        <v>34</v>
      </c>
      <c r="C796" s="322"/>
      <c r="D796" s="322">
        <v>34007</v>
      </c>
      <c r="E796" s="322" t="s">
        <v>130</v>
      </c>
      <c r="F796" s="322" t="s">
        <v>126</v>
      </c>
      <c r="G796" s="322"/>
      <c r="H796" s="322">
        <v>2280002204</v>
      </c>
      <c r="I796" s="322" t="s">
        <v>127</v>
      </c>
      <c r="J796" s="322" t="s">
        <v>128</v>
      </c>
      <c r="K796" s="322" t="s">
        <v>166</v>
      </c>
      <c r="L796" s="322" t="s">
        <v>167</v>
      </c>
      <c r="M796" s="322">
        <v>3.1237149999999998</v>
      </c>
      <c r="N796" s="322" t="s">
        <v>159</v>
      </c>
      <c r="O796" s="322" t="s">
        <v>156</v>
      </c>
    </row>
    <row r="797" spans="1:15" x14ac:dyDescent="0.25">
      <c r="A797" s="322" t="s">
        <v>153</v>
      </c>
      <c r="B797" s="322">
        <v>34</v>
      </c>
      <c r="C797" s="322"/>
      <c r="D797" s="322">
        <v>34007</v>
      </c>
      <c r="E797" s="322" t="s">
        <v>130</v>
      </c>
      <c r="F797" s="322" t="s">
        <v>126</v>
      </c>
      <c r="G797" s="322"/>
      <c r="H797" s="322">
        <v>2280002204</v>
      </c>
      <c r="I797" s="322" t="s">
        <v>127</v>
      </c>
      <c r="J797" s="322" t="s">
        <v>128</v>
      </c>
      <c r="K797" s="322" t="s">
        <v>162</v>
      </c>
      <c r="L797" s="322" t="s">
        <v>163</v>
      </c>
      <c r="M797" s="322">
        <v>14.42205</v>
      </c>
      <c r="N797" s="322" t="s">
        <v>159</v>
      </c>
      <c r="O797" s="322" t="s">
        <v>156</v>
      </c>
    </row>
    <row r="798" spans="1:15" x14ac:dyDescent="0.25">
      <c r="A798" s="322" t="s">
        <v>153</v>
      </c>
      <c r="B798" s="322">
        <v>34</v>
      </c>
      <c r="C798" s="322"/>
      <c r="D798" s="322">
        <v>34009</v>
      </c>
      <c r="E798" s="322" t="s">
        <v>131</v>
      </c>
      <c r="F798" s="322" t="s">
        <v>126</v>
      </c>
      <c r="G798" s="322"/>
      <c r="H798" s="322">
        <v>2280002201</v>
      </c>
      <c r="I798" s="322" t="s">
        <v>127</v>
      </c>
      <c r="J798" s="322" t="s">
        <v>128</v>
      </c>
      <c r="K798" s="322" t="s">
        <v>164</v>
      </c>
      <c r="L798" s="322" t="s">
        <v>165</v>
      </c>
      <c r="M798" s="322">
        <v>6910.6260000000002</v>
      </c>
      <c r="N798" s="322" t="s">
        <v>159</v>
      </c>
      <c r="O798" s="322" t="s">
        <v>156</v>
      </c>
    </row>
    <row r="799" spans="1:15" x14ac:dyDescent="0.25">
      <c r="A799" s="322" t="s">
        <v>153</v>
      </c>
      <c r="B799" s="322">
        <v>34</v>
      </c>
      <c r="C799" s="322"/>
      <c r="D799" s="322">
        <v>34011</v>
      </c>
      <c r="E799" s="322" t="s">
        <v>132</v>
      </c>
      <c r="F799" s="322" t="s">
        <v>126</v>
      </c>
      <c r="G799" s="322"/>
      <c r="H799" s="322">
        <v>2280002202</v>
      </c>
      <c r="I799" s="322" t="s">
        <v>127</v>
      </c>
      <c r="J799" s="322" t="s">
        <v>128</v>
      </c>
      <c r="K799" s="322" t="s">
        <v>166</v>
      </c>
      <c r="L799" s="322" t="s">
        <v>167</v>
      </c>
      <c r="M799" s="322">
        <v>0.99048550000000002</v>
      </c>
      <c r="N799" s="322" t="s">
        <v>159</v>
      </c>
      <c r="O799" s="322" t="s">
        <v>156</v>
      </c>
    </row>
    <row r="800" spans="1:15" x14ac:dyDescent="0.25">
      <c r="A800" s="322" t="s">
        <v>153</v>
      </c>
      <c r="B800" s="322">
        <v>34</v>
      </c>
      <c r="C800" s="322"/>
      <c r="D800" s="322">
        <v>34011</v>
      </c>
      <c r="E800" s="322" t="s">
        <v>132</v>
      </c>
      <c r="F800" s="322" t="s">
        <v>126</v>
      </c>
      <c r="G800" s="322"/>
      <c r="H800" s="322">
        <v>2280002202</v>
      </c>
      <c r="I800" s="322" t="s">
        <v>127</v>
      </c>
      <c r="J800" s="322" t="s">
        <v>128</v>
      </c>
      <c r="K800" s="322" t="s">
        <v>30</v>
      </c>
      <c r="L800" s="322" t="s">
        <v>168</v>
      </c>
      <c r="M800" s="322">
        <v>0.96044450000000003</v>
      </c>
      <c r="N800" s="322" t="s">
        <v>159</v>
      </c>
      <c r="O800" s="322" t="s">
        <v>156</v>
      </c>
    </row>
    <row r="801" spans="1:15" x14ac:dyDescent="0.25">
      <c r="A801" s="322" t="s">
        <v>153</v>
      </c>
      <c r="B801" s="322">
        <v>34</v>
      </c>
      <c r="C801" s="322"/>
      <c r="D801" s="322">
        <v>34011</v>
      </c>
      <c r="E801" s="322" t="s">
        <v>132</v>
      </c>
      <c r="F801" s="322" t="s">
        <v>126</v>
      </c>
      <c r="G801" s="322"/>
      <c r="H801" s="322">
        <v>2280002203</v>
      </c>
      <c r="I801" s="322" t="s">
        <v>127</v>
      </c>
      <c r="J801" s="322" t="s">
        <v>128</v>
      </c>
      <c r="K801" s="322" t="s">
        <v>162</v>
      </c>
      <c r="L801" s="322" t="s">
        <v>163</v>
      </c>
      <c r="M801" s="322">
        <v>30.417470000000002</v>
      </c>
      <c r="N801" s="322" t="s">
        <v>159</v>
      </c>
      <c r="O801" s="322" t="s">
        <v>156</v>
      </c>
    </row>
    <row r="802" spans="1:15" x14ac:dyDescent="0.25">
      <c r="A802" s="322" t="s">
        <v>153</v>
      </c>
      <c r="B802" s="322">
        <v>34</v>
      </c>
      <c r="C802" s="322"/>
      <c r="D802" s="322">
        <v>34011</v>
      </c>
      <c r="E802" s="322" t="s">
        <v>132</v>
      </c>
      <c r="F802" s="322" t="s">
        <v>126</v>
      </c>
      <c r="G802" s="322"/>
      <c r="H802" s="322">
        <v>2280002203</v>
      </c>
      <c r="I802" s="322" t="s">
        <v>127</v>
      </c>
      <c r="J802" s="322" t="s">
        <v>128</v>
      </c>
      <c r="K802" s="322" t="s">
        <v>166</v>
      </c>
      <c r="L802" s="322" t="s">
        <v>167</v>
      </c>
      <c r="M802" s="322">
        <v>3.8943590000000001</v>
      </c>
      <c r="N802" s="322" t="s">
        <v>159</v>
      </c>
      <c r="O802" s="322" t="s">
        <v>156</v>
      </c>
    </row>
    <row r="803" spans="1:15" x14ac:dyDescent="0.25">
      <c r="A803" s="322" t="s">
        <v>153</v>
      </c>
      <c r="B803" s="322">
        <v>34</v>
      </c>
      <c r="C803" s="322"/>
      <c r="D803" s="322">
        <v>34011</v>
      </c>
      <c r="E803" s="322" t="s">
        <v>132</v>
      </c>
      <c r="F803" s="322" t="s">
        <v>126</v>
      </c>
      <c r="G803" s="322"/>
      <c r="H803" s="322">
        <v>2280002203</v>
      </c>
      <c r="I803" s="322" t="s">
        <v>127</v>
      </c>
      <c r="J803" s="322" t="s">
        <v>128</v>
      </c>
      <c r="K803" s="322">
        <v>7439921</v>
      </c>
      <c r="L803" s="322" t="s">
        <v>154</v>
      </c>
      <c r="M803" s="322">
        <v>0.89749380000000001</v>
      </c>
      <c r="N803" s="322" t="s">
        <v>155</v>
      </c>
      <c r="O803" s="322" t="s">
        <v>156</v>
      </c>
    </row>
    <row r="804" spans="1:15" x14ac:dyDescent="0.25">
      <c r="A804" s="322" t="s">
        <v>153</v>
      </c>
      <c r="B804" s="322">
        <v>34</v>
      </c>
      <c r="C804" s="322"/>
      <c r="D804" s="322">
        <v>34011</v>
      </c>
      <c r="E804" s="322" t="s">
        <v>132</v>
      </c>
      <c r="F804" s="322" t="s">
        <v>126</v>
      </c>
      <c r="G804" s="322"/>
      <c r="H804" s="322">
        <v>2280002204</v>
      </c>
      <c r="I804" s="322" t="s">
        <v>127</v>
      </c>
      <c r="J804" s="322" t="s">
        <v>128</v>
      </c>
      <c r="K804" s="322">
        <v>7439921</v>
      </c>
      <c r="L804" s="322" t="s">
        <v>154</v>
      </c>
      <c r="M804" s="322">
        <v>0.19895351999999999</v>
      </c>
      <c r="N804" s="322" t="s">
        <v>155</v>
      </c>
      <c r="O804" s="322" t="s">
        <v>156</v>
      </c>
    </row>
    <row r="805" spans="1:15" x14ac:dyDescent="0.25">
      <c r="A805" s="322" t="s">
        <v>153</v>
      </c>
      <c r="B805" s="322">
        <v>34</v>
      </c>
      <c r="C805" s="322"/>
      <c r="D805" s="322">
        <v>34013</v>
      </c>
      <c r="E805" s="322" t="s">
        <v>35</v>
      </c>
      <c r="F805" s="322" t="s">
        <v>126</v>
      </c>
      <c r="G805" s="322"/>
      <c r="H805" s="322">
        <v>2280002201</v>
      </c>
      <c r="I805" s="322" t="s">
        <v>127</v>
      </c>
      <c r="J805" s="322" t="s">
        <v>128</v>
      </c>
      <c r="K805" s="322" t="s">
        <v>171</v>
      </c>
      <c r="L805" s="322" t="s">
        <v>172</v>
      </c>
      <c r="M805" s="322">
        <v>6.1724199999999996E-3</v>
      </c>
      <c r="N805" s="322" t="s">
        <v>159</v>
      </c>
      <c r="O805" s="322" t="s">
        <v>156</v>
      </c>
    </row>
    <row r="806" spans="1:15" x14ac:dyDescent="0.25">
      <c r="A806" s="322" t="s">
        <v>153</v>
      </c>
      <c r="B806" s="322">
        <v>34</v>
      </c>
      <c r="C806" s="322"/>
      <c r="D806" s="322">
        <v>34013</v>
      </c>
      <c r="E806" s="322" t="s">
        <v>35</v>
      </c>
      <c r="F806" s="322" t="s">
        <v>126</v>
      </c>
      <c r="G806" s="322"/>
      <c r="H806" s="322">
        <v>2280002203</v>
      </c>
      <c r="I806" s="322" t="s">
        <v>127</v>
      </c>
      <c r="J806" s="322" t="s">
        <v>128</v>
      </c>
      <c r="K806" s="322">
        <v>7439921</v>
      </c>
      <c r="L806" s="322" t="s">
        <v>154</v>
      </c>
      <c r="M806" s="322">
        <v>6.7199040000000002E-2</v>
      </c>
      <c r="N806" s="322" t="s">
        <v>155</v>
      </c>
      <c r="O806" s="322" t="s">
        <v>156</v>
      </c>
    </row>
    <row r="807" spans="1:15" x14ac:dyDescent="0.25">
      <c r="A807" s="322" t="s">
        <v>153</v>
      </c>
      <c r="B807" s="322">
        <v>34</v>
      </c>
      <c r="C807" s="322"/>
      <c r="D807" s="322">
        <v>34013</v>
      </c>
      <c r="E807" s="322" t="s">
        <v>35</v>
      </c>
      <c r="F807" s="322" t="s">
        <v>126</v>
      </c>
      <c r="G807" s="322"/>
      <c r="H807" s="322">
        <v>2280002203</v>
      </c>
      <c r="I807" s="322" t="s">
        <v>127</v>
      </c>
      <c r="J807" s="322" t="s">
        <v>128</v>
      </c>
      <c r="K807" s="322" t="s">
        <v>162</v>
      </c>
      <c r="L807" s="322" t="s">
        <v>163</v>
      </c>
      <c r="M807" s="322">
        <v>2.4810210000000001</v>
      </c>
      <c r="N807" s="322" t="s">
        <v>159</v>
      </c>
      <c r="O807" s="322" t="s">
        <v>156</v>
      </c>
    </row>
    <row r="808" spans="1:15" x14ac:dyDescent="0.25">
      <c r="A808" s="322" t="s">
        <v>153</v>
      </c>
      <c r="B808" s="322">
        <v>34</v>
      </c>
      <c r="C808" s="322"/>
      <c r="D808" s="322">
        <v>34015</v>
      </c>
      <c r="E808" s="322" t="s">
        <v>133</v>
      </c>
      <c r="F808" s="322" t="s">
        <v>126</v>
      </c>
      <c r="G808" s="322"/>
      <c r="H808" s="322">
        <v>2280002202</v>
      </c>
      <c r="I808" s="322" t="s">
        <v>127</v>
      </c>
      <c r="J808" s="322" t="s">
        <v>128</v>
      </c>
      <c r="K808" s="322" t="s">
        <v>162</v>
      </c>
      <c r="L808" s="322" t="s">
        <v>163</v>
      </c>
      <c r="M808" s="322">
        <v>10.4604</v>
      </c>
      <c r="N808" s="322" t="s">
        <v>159</v>
      </c>
      <c r="O808" s="322" t="s">
        <v>156</v>
      </c>
    </row>
    <row r="809" spans="1:15" x14ac:dyDescent="0.25">
      <c r="A809" s="322" t="s">
        <v>153</v>
      </c>
      <c r="B809" s="322">
        <v>34</v>
      </c>
      <c r="C809" s="322"/>
      <c r="D809" s="322">
        <v>34015</v>
      </c>
      <c r="E809" s="322" t="s">
        <v>133</v>
      </c>
      <c r="F809" s="322" t="s">
        <v>126</v>
      </c>
      <c r="G809" s="322"/>
      <c r="H809" s="322">
        <v>2280002202</v>
      </c>
      <c r="I809" s="322" t="s">
        <v>127</v>
      </c>
      <c r="J809" s="322" t="s">
        <v>128</v>
      </c>
      <c r="K809" s="322" t="s">
        <v>171</v>
      </c>
      <c r="L809" s="322" t="s">
        <v>172</v>
      </c>
      <c r="M809" s="322">
        <v>3.3471000000000001E-2</v>
      </c>
      <c r="N809" s="322" t="s">
        <v>159</v>
      </c>
      <c r="O809" s="322" t="s">
        <v>156</v>
      </c>
    </row>
    <row r="810" spans="1:15" x14ac:dyDescent="0.25">
      <c r="A810" s="322" t="s">
        <v>153</v>
      </c>
      <c r="B810" s="322">
        <v>34</v>
      </c>
      <c r="C810" s="322"/>
      <c r="D810" s="322">
        <v>34015</v>
      </c>
      <c r="E810" s="322" t="s">
        <v>133</v>
      </c>
      <c r="F810" s="322" t="s">
        <v>126</v>
      </c>
      <c r="G810" s="322"/>
      <c r="H810" s="322">
        <v>2280002203</v>
      </c>
      <c r="I810" s="322" t="s">
        <v>127</v>
      </c>
      <c r="J810" s="322" t="s">
        <v>128</v>
      </c>
      <c r="K810" s="322" t="s">
        <v>166</v>
      </c>
      <c r="L810" s="322" t="s">
        <v>167</v>
      </c>
      <c r="M810" s="322">
        <v>2.4172929999999999</v>
      </c>
      <c r="N810" s="322" t="s">
        <v>159</v>
      </c>
      <c r="O810" s="322" t="s">
        <v>156</v>
      </c>
    </row>
    <row r="811" spans="1:15" x14ac:dyDescent="0.25">
      <c r="A811" s="322" t="s">
        <v>153</v>
      </c>
      <c r="B811" s="322">
        <v>34</v>
      </c>
      <c r="C811" s="322"/>
      <c r="D811" s="322">
        <v>34015</v>
      </c>
      <c r="E811" s="322" t="s">
        <v>133</v>
      </c>
      <c r="F811" s="322" t="s">
        <v>126</v>
      </c>
      <c r="G811" s="322"/>
      <c r="H811" s="322">
        <v>2280002204</v>
      </c>
      <c r="I811" s="322" t="s">
        <v>127</v>
      </c>
      <c r="J811" s="322" t="s">
        <v>128</v>
      </c>
      <c r="K811" s="322" t="s">
        <v>162</v>
      </c>
      <c r="L811" s="322" t="s">
        <v>163</v>
      </c>
      <c r="M811" s="322">
        <v>10.66217</v>
      </c>
      <c r="N811" s="322" t="s">
        <v>159</v>
      </c>
      <c r="O811" s="322" t="s">
        <v>156</v>
      </c>
    </row>
    <row r="812" spans="1:15" x14ac:dyDescent="0.25">
      <c r="A812" s="322" t="s">
        <v>153</v>
      </c>
      <c r="B812" s="322">
        <v>34</v>
      </c>
      <c r="C812" s="322"/>
      <c r="D812" s="322">
        <v>34015</v>
      </c>
      <c r="E812" s="322" t="s">
        <v>133</v>
      </c>
      <c r="F812" s="322" t="s">
        <v>126</v>
      </c>
      <c r="G812" s="322"/>
      <c r="H812" s="322">
        <v>2280002204</v>
      </c>
      <c r="I812" s="322" t="s">
        <v>127</v>
      </c>
      <c r="J812" s="322" t="s">
        <v>128</v>
      </c>
      <c r="K812" s="322" t="s">
        <v>171</v>
      </c>
      <c r="L812" s="322" t="s">
        <v>172</v>
      </c>
      <c r="M812" s="322">
        <v>4.7253509999999999E-2</v>
      </c>
      <c r="N812" s="322" t="s">
        <v>159</v>
      </c>
      <c r="O812" s="322" t="s">
        <v>156</v>
      </c>
    </row>
    <row r="813" spans="1:15" x14ac:dyDescent="0.25">
      <c r="A813" s="322" t="s">
        <v>153</v>
      </c>
      <c r="B813" s="322">
        <v>34</v>
      </c>
      <c r="C813" s="322"/>
      <c r="D813" s="322">
        <v>34015</v>
      </c>
      <c r="E813" s="322" t="s">
        <v>133</v>
      </c>
      <c r="F813" s="322" t="s">
        <v>126</v>
      </c>
      <c r="G813" s="322"/>
      <c r="H813" s="322">
        <v>2280002204</v>
      </c>
      <c r="I813" s="322" t="s">
        <v>127</v>
      </c>
      <c r="J813" s="322" t="s">
        <v>128</v>
      </c>
      <c r="K813" s="322" t="s">
        <v>30</v>
      </c>
      <c r="L813" s="322" t="s">
        <v>168</v>
      </c>
      <c r="M813" s="322">
        <v>2.4551419999999999</v>
      </c>
      <c r="N813" s="322" t="s">
        <v>159</v>
      </c>
      <c r="O813" s="322" t="s">
        <v>156</v>
      </c>
    </row>
    <row r="814" spans="1:15" x14ac:dyDescent="0.25">
      <c r="A814" s="322" t="s">
        <v>153</v>
      </c>
      <c r="B814" s="322">
        <v>34</v>
      </c>
      <c r="C814" s="322"/>
      <c r="D814" s="322">
        <v>34015</v>
      </c>
      <c r="E814" s="322" t="s">
        <v>133</v>
      </c>
      <c r="F814" s="322" t="s">
        <v>126</v>
      </c>
      <c r="G814" s="322"/>
      <c r="H814" s="322">
        <v>2280002204</v>
      </c>
      <c r="I814" s="322" t="s">
        <v>127</v>
      </c>
      <c r="J814" s="322" t="s">
        <v>128</v>
      </c>
      <c r="K814" s="322" t="s">
        <v>160</v>
      </c>
      <c r="L814" s="322" t="s">
        <v>161</v>
      </c>
      <c r="M814" s="322">
        <v>6.66913</v>
      </c>
      <c r="N814" s="322" t="s">
        <v>159</v>
      </c>
      <c r="O814" s="322" t="s">
        <v>156</v>
      </c>
    </row>
    <row r="815" spans="1:15" x14ac:dyDescent="0.25">
      <c r="A815" s="322" t="s">
        <v>153</v>
      </c>
      <c r="B815" s="322">
        <v>34</v>
      </c>
      <c r="C815" s="322"/>
      <c r="D815" s="322">
        <v>34017</v>
      </c>
      <c r="E815" s="322" t="s">
        <v>36</v>
      </c>
      <c r="F815" s="322" t="s">
        <v>126</v>
      </c>
      <c r="G815" s="322"/>
      <c r="H815" s="322">
        <v>2280002201</v>
      </c>
      <c r="I815" s="322" t="s">
        <v>127</v>
      </c>
      <c r="J815" s="322" t="s">
        <v>128</v>
      </c>
      <c r="K815" s="322" t="s">
        <v>162</v>
      </c>
      <c r="L815" s="322" t="s">
        <v>163</v>
      </c>
      <c r="M815" s="322">
        <v>119.7714</v>
      </c>
      <c r="N815" s="322" t="s">
        <v>159</v>
      </c>
      <c r="O815" s="322" t="s">
        <v>156</v>
      </c>
    </row>
    <row r="816" spans="1:15" x14ac:dyDescent="0.25">
      <c r="A816" s="322" t="s">
        <v>153</v>
      </c>
      <c r="B816" s="322">
        <v>34</v>
      </c>
      <c r="C816" s="322"/>
      <c r="D816" s="322">
        <v>34017</v>
      </c>
      <c r="E816" s="322" t="s">
        <v>36</v>
      </c>
      <c r="F816" s="322" t="s">
        <v>126</v>
      </c>
      <c r="G816" s="322"/>
      <c r="H816" s="322">
        <v>2280002202</v>
      </c>
      <c r="I816" s="322" t="s">
        <v>127</v>
      </c>
      <c r="J816" s="322" t="s">
        <v>128</v>
      </c>
      <c r="K816" s="322" t="s">
        <v>162</v>
      </c>
      <c r="L816" s="322" t="s">
        <v>163</v>
      </c>
      <c r="M816" s="322">
        <v>193.76179999999999</v>
      </c>
      <c r="N816" s="322" t="s">
        <v>159</v>
      </c>
      <c r="O816" s="322" t="s">
        <v>156</v>
      </c>
    </row>
    <row r="817" spans="1:15" x14ac:dyDescent="0.25">
      <c r="A817" s="322" t="s">
        <v>153</v>
      </c>
      <c r="B817" s="322">
        <v>34</v>
      </c>
      <c r="C817" s="322"/>
      <c r="D817" s="322">
        <v>34017</v>
      </c>
      <c r="E817" s="322" t="s">
        <v>36</v>
      </c>
      <c r="F817" s="322" t="s">
        <v>126</v>
      </c>
      <c r="G817" s="322"/>
      <c r="H817" s="322">
        <v>2280002202</v>
      </c>
      <c r="I817" s="322" t="s">
        <v>127</v>
      </c>
      <c r="J817" s="322" t="s">
        <v>128</v>
      </c>
      <c r="K817" s="322" t="s">
        <v>171</v>
      </c>
      <c r="L817" s="322" t="s">
        <v>172</v>
      </c>
      <c r="M817" s="322">
        <v>0.58792029999999995</v>
      </c>
      <c r="N817" s="322" t="s">
        <v>159</v>
      </c>
      <c r="O817" s="322" t="s">
        <v>156</v>
      </c>
    </row>
    <row r="818" spans="1:15" x14ac:dyDescent="0.25">
      <c r="A818" s="322" t="s">
        <v>153</v>
      </c>
      <c r="B818" s="322">
        <v>34</v>
      </c>
      <c r="C818" s="322"/>
      <c r="D818" s="322">
        <v>34017</v>
      </c>
      <c r="E818" s="322" t="s">
        <v>36</v>
      </c>
      <c r="F818" s="322" t="s">
        <v>126</v>
      </c>
      <c r="G818" s="322"/>
      <c r="H818" s="322">
        <v>2280002202</v>
      </c>
      <c r="I818" s="322" t="s">
        <v>127</v>
      </c>
      <c r="J818" s="322" t="s">
        <v>128</v>
      </c>
      <c r="K818" s="322" t="s">
        <v>166</v>
      </c>
      <c r="L818" s="322" t="s">
        <v>167</v>
      </c>
      <c r="M818" s="322">
        <v>31.501560000000001</v>
      </c>
      <c r="N818" s="322" t="s">
        <v>159</v>
      </c>
      <c r="O818" s="322" t="s">
        <v>156</v>
      </c>
    </row>
    <row r="819" spans="1:15" x14ac:dyDescent="0.25">
      <c r="A819" s="322" t="s">
        <v>153</v>
      </c>
      <c r="B819" s="322">
        <v>34</v>
      </c>
      <c r="C819" s="322"/>
      <c r="D819" s="322">
        <v>34017</v>
      </c>
      <c r="E819" s="322" t="s">
        <v>36</v>
      </c>
      <c r="F819" s="322" t="s">
        <v>126</v>
      </c>
      <c r="G819" s="322"/>
      <c r="H819" s="322">
        <v>2280002202</v>
      </c>
      <c r="I819" s="322" t="s">
        <v>127</v>
      </c>
      <c r="J819" s="322" t="s">
        <v>128</v>
      </c>
      <c r="K819" s="322" t="s">
        <v>169</v>
      </c>
      <c r="L819" s="322" t="s">
        <v>170</v>
      </c>
      <c r="M819" s="322">
        <v>35.747529999999998</v>
      </c>
      <c r="N819" s="322" t="s">
        <v>159</v>
      </c>
      <c r="O819" s="322" t="s">
        <v>156</v>
      </c>
    </row>
    <row r="820" spans="1:15" x14ac:dyDescent="0.25">
      <c r="A820" s="322" t="s">
        <v>153</v>
      </c>
      <c r="B820" s="322">
        <v>34</v>
      </c>
      <c r="C820" s="322"/>
      <c r="D820" s="322">
        <v>34017</v>
      </c>
      <c r="E820" s="322" t="s">
        <v>36</v>
      </c>
      <c r="F820" s="322" t="s">
        <v>126</v>
      </c>
      <c r="G820" s="322"/>
      <c r="H820" s="322">
        <v>2280002203</v>
      </c>
      <c r="I820" s="322" t="s">
        <v>127</v>
      </c>
      <c r="J820" s="322" t="s">
        <v>128</v>
      </c>
      <c r="K820" s="322" t="s">
        <v>166</v>
      </c>
      <c r="L820" s="322" t="s">
        <v>167</v>
      </c>
      <c r="M820" s="322">
        <v>2.708688</v>
      </c>
      <c r="N820" s="322" t="s">
        <v>159</v>
      </c>
      <c r="O820" s="322" t="s">
        <v>156</v>
      </c>
    </row>
    <row r="821" spans="1:15" x14ac:dyDescent="0.25">
      <c r="A821" s="322" t="s">
        <v>153</v>
      </c>
      <c r="B821" s="322">
        <v>34</v>
      </c>
      <c r="C821" s="322"/>
      <c r="D821" s="322">
        <v>34017</v>
      </c>
      <c r="E821" s="322" t="s">
        <v>36</v>
      </c>
      <c r="F821" s="322" t="s">
        <v>126</v>
      </c>
      <c r="G821" s="322"/>
      <c r="H821" s="322">
        <v>2280002203</v>
      </c>
      <c r="I821" s="322" t="s">
        <v>127</v>
      </c>
      <c r="J821" s="322" t="s">
        <v>128</v>
      </c>
      <c r="K821" s="322" t="s">
        <v>30</v>
      </c>
      <c r="L821" s="322" t="s">
        <v>168</v>
      </c>
      <c r="M821" s="322">
        <v>2.491997</v>
      </c>
      <c r="N821" s="322" t="s">
        <v>159</v>
      </c>
      <c r="O821" s="322" t="s">
        <v>156</v>
      </c>
    </row>
    <row r="822" spans="1:15" x14ac:dyDescent="0.25">
      <c r="A822" s="322" t="s">
        <v>153</v>
      </c>
      <c r="B822" s="322">
        <v>34</v>
      </c>
      <c r="C822" s="322"/>
      <c r="D822" s="322">
        <v>34017</v>
      </c>
      <c r="E822" s="322" t="s">
        <v>36</v>
      </c>
      <c r="F822" s="322" t="s">
        <v>126</v>
      </c>
      <c r="G822" s="322"/>
      <c r="H822" s="322">
        <v>2280002204</v>
      </c>
      <c r="I822" s="322" t="s">
        <v>127</v>
      </c>
      <c r="J822" s="322" t="s">
        <v>128</v>
      </c>
      <c r="K822" s="322" t="s">
        <v>162</v>
      </c>
      <c r="L822" s="322" t="s">
        <v>163</v>
      </c>
      <c r="M822" s="322">
        <v>20.319030000000001</v>
      </c>
      <c r="N822" s="322" t="s">
        <v>159</v>
      </c>
      <c r="O822" s="322" t="s">
        <v>156</v>
      </c>
    </row>
    <row r="823" spans="1:15" x14ac:dyDescent="0.25">
      <c r="A823" s="322" t="s">
        <v>153</v>
      </c>
      <c r="B823" s="322">
        <v>34</v>
      </c>
      <c r="C823" s="322"/>
      <c r="D823" s="322">
        <v>34017</v>
      </c>
      <c r="E823" s="322" t="s">
        <v>36</v>
      </c>
      <c r="F823" s="322" t="s">
        <v>126</v>
      </c>
      <c r="G823" s="322"/>
      <c r="H823" s="322">
        <v>2280002204</v>
      </c>
      <c r="I823" s="322" t="s">
        <v>127</v>
      </c>
      <c r="J823" s="322" t="s">
        <v>128</v>
      </c>
      <c r="K823" s="322" t="s">
        <v>164</v>
      </c>
      <c r="L823" s="322" t="s">
        <v>165</v>
      </c>
      <c r="M823" s="322">
        <v>15887.69</v>
      </c>
      <c r="N823" s="322" t="s">
        <v>159</v>
      </c>
      <c r="O823" s="322" t="s">
        <v>156</v>
      </c>
    </row>
    <row r="824" spans="1:15" x14ac:dyDescent="0.25">
      <c r="A824" s="322" t="s">
        <v>153</v>
      </c>
      <c r="B824" s="322">
        <v>34</v>
      </c>
      <c r="C824" s="322"/>
      <c r="D824" s="322">
        <v>34017</v>
      </c>
      <c r="E824" s="322" t="s">
        <v>36</v>
      </c>
      <c r="F824" s="322" t="s">
        <v>126</v>
      </c>
      <c r="G824" s="322"/>
      <c r="H824" s="322">
        <v>2280002204</v>
      </c>
      <c r="I824" s="322" t="s">
        <v>127</v>
      </c>
      <c r="J824" s="322" t="s">
        <v>128</v>
      </c>
      <c r="K824" s="322" t="s">
        <v>157</v>
      </c>
      <c r="L824" s="322" t="s">
        <v>158</v>
      </c>
      <c r="M824" s="322">
        <v>190.05119999999999</v>
      </c>
      <c r="N824" s="322" t="s">
        <v>159</v>
      </c>
      <c r="O824" s="322" t="s">
        <v>156</v>
      </c>
    </row>
    <row r="825" spans="1:15" x14ac:dyDescent="0.25">
      <c r="A825" s="322" t="s">
        <v>153</v>
      </c>
      <c r="B825" s="322">
        <v>34</v>
      </c>
      <c r="C825" s="322"/>
      <c r="D825" s="322">
        <v>34019</v>
      </c>
      <c r="E825" s="322" t="s">
        <v>37</v>
      </c>
      <c r="F825" s="322" t="s">
        <v>126</v>
      </c>
      <c r="G825" s="322"/>
      <c r="H825" s="322">
        <v>2280002201</v>
      </c>
      <c r="I825" s="322" t="s">
        <v>127</v>
      </c>
      <c r="J825" s="322" t="s">
        <v>128</v>
      </c>
      <c r="K825" s="322" t="s">
        <v>171</v>
      </c>
      <c r="L825" s="322" t="s">
        <v>172</v>
      </c>
      <c r="M825" s="322">
        <v>7.3522579999999996E-7</v>
      </c>
      <c r="N825" s="322" t="s">
        <v>159</v>
      </c>
      <c r="O825" s="322" t="s">
        <v>156</v>
      </c>
    </row>
    <row r="826" spans="1:15" x14ac:dyDescent="0.25">
      <c r="A826" s="322" t="s">
        <v>153</v>
      </c>
      <c r="B826" s="322">
        <v>34</v>
      </c>
      <c r="C826" s="322"/>
      <c r="D826" s="322">
        <v>34021</v>
      </c>
      <c r="E826" s="322" t="s">
        <v>134</v>
      </c>
      <c r="F826" s="322" t="s">
        <v>126</v>
      </c>
      <c r="G826" s="322"/>
      <c r="H826" s="322">
        <v>2280002201</v>
      </c>
      <c r="I826" s="322" t="s">
        <v>127</v>
      </c>
      <c r="J826" s="322" t="s">
        <v>128</v>
      </c>
      <c r="K826" s="322" t="s">
        <v>164</v>
      </c>
      <c r="L826" s="322" t="s">
        <v>165</v>
      </c>
      <c r="M826" s="322">
        <v>1.7330350000000001</v>
      </c>
      <c r="N826" s="322" t="s">
        <v>159</v>
      </c>
      <c r="O826" s="322" t="s">
        <v>156</v>
      </c>
    </row>
    <row r="827" spans="1:15" x14ac:dyDescent="0.25">
      <c r="A827" s="322" t="s">
        <v>153</v>
      </c>
      <c r="B827" s="322">
        <v>34</v>
      </c>
      <c r="C827" s="322"/>
      <c r="D827" s="322">
        <v>34021</v>
      </c>
      <c r="E827" s="322" t="s">
        <v>134</v>
      </c>
      <c r="F827" s="322" t="s">
        <v>126</v>
      </c>
      <c r="G827" s="322"/>
      <c r="H827" s="322">
        <v>2280002201</v>
      </c>
      <c r="I827" s="322" t="s">
        <v>127</v>
      </c>
      <c r="J827" s="322" t="s">
        <v>128</v>
      </c>
      <c r="K827" s="322" t="s">
        <v>30</v>
      </c>
      <c r="L827" s="322" t="s">
        <v>168</v>
      </c>
      <c r="M827" s="322">
        <v>2.2077199999999998E-3</v>
      </c>
      <c r="N827" s="322" t="s">
        <v>159</v>
      </c>
      <c r="O827" s="322" t="s">
        <v>156</v>
      </c>
    </row>
    <row r="828" spans="1:15" x14ac:dyDescent="0.25">
      <c r="A828" s="322" t="s">
        <v>153</v>
      </c>
      <c r="B828" s="322">
        <v>34</v>
      </c>
      <c r="C828" s="322"/>
      <c r="D828" s="322">
        <v>34021</v>
      </c>
      <c r="E828" s="322" t="s">
        <v>134</v>
      </c>
      <c r="F828" s="322" t="s">
        <v>126</v>
      </c>
      <c r="G828" s="322"/>
      <c r="H828" s="322">
        <v>2280002202</v>
      </c>
      <c r="I828" s="322" t="s">
        <v>127</v>
      </c>
      <c r="J828" s="322" t="s">
        <v>128</v>
      </c>
      <c r="K828" s="322" t="s">
        <v>162</v>
      </c>
      <c r="L828" s="322" t="s">
        <v>163</v>
      </c>
      <c r="M828" s="322">
        <v>0.26046190000000002</v>
      </c>
      <c r="N828" s="322" t="s">
        <v>159</v>
      </c>
      <c r="O828" s="322" t="s">
        <v>156</v>
      </c>
    </row>
    <row r="829" spans="1:15" x14ac:dyDescent="0.25">
      <c r="A829" s="322" t="s">
        <v>153</v>
      </c>
      <c r="B829" s="322">
        <v>34</v>
      </c>
      <c r="C829" s="322"/>
      <c r="D829" s="322">
        <v>34021</v>
      </c>
      <c r="E829" s="322" t="s">
        <v>134</v>
      </c>
      <c r="F829" s="322" t="s">
        <v>126</v>
      </c>
      <c r="G829" s="322"/>
      <c r="H829" s="322">
        <v>2280002202</v>
      </c>
      <c r="I829" s="322" t="s">
        <v>127</v>
      </c>
      <c r="J829" s="322" t="s">
        <v>128</v>
      </c>
      <c r="K829" s="322" t="s">
        <v>30</v>
      </c>
      <c r="L829" s="322" t="s">
        <v>168</v>
      </c>
      <c r="M829" s="322">
        <v>4.0561699999999999E-2</v>
      </c>
      <c r="N829" s="322" t="s">
        <v>159</v>
      </c>
      <c r="O829" s="322" t="s">
        <v>156</v>
      </c>
    </row>
    <row r="830" spans="1:15" x14ac:dyDescent="0.25">
      <c r="A830" s="322" t="s">
        <v>153</v>
      </c>
      <c r="B830" s="322">
        <v>34</v>
      </c>
      <c r="C830" s="322"/>
      <c r="D830" s="322">
        <v>34023</v>
      </c>
      <c r="E830" s="322" t="s">
        <v>135</v>
      </c>
      <c r="F830" s="322" t="s">
        <v>126</v>
      </c>
      <c r="G830" s="322"/>
      <c r="H830" s="322">
        <v>2280002201</v>
      </c>
      <c r="I830" s="322" t="s">
        <v>127</v>
      </c>
      <c r="J830" s="322" t="s">
        <v>128</v>
      </c>
      <c r="K830" s="322" t="s">
        <v>162</v>
      </c>
      <c r="L830" s="322" t="s">
        <v>163</v>
      </c>
      <c r="M830" s="322">
        <v>10.17205</v>
      </c>
      <c r="N830" s="322" t="s">
        <v>159</v>
      </c>
      <c r="O830" s="322" t="s">
        <v>156</v>
      </c>
    </row>
    <row r="831" spans="1:15" x14ac:dyDescent="0.25">
      <c r="A831" s="322" t="s">
        <v>153</v>
      </c>
      <c r="B831" s="322">
        <v>34</v>
      </c>
      <c r="C831" s="322"/>
      <c r="D831" s="322">
        <v>34023</v>
      </c>
      <c r="E831" s="322" t="s">
        <v>135</v>
      </c>
      <c r="F831" s="322" t="s">
        <v>126</v>
      </c>
      <c r="G831" s="322"/>
      <c r="H831" s="322">
        <v>2280002202</v>
      </c>
      <c r="I831" s="322" t="s">
        <v>127</v>
      </c>
      <c r="J831" s="322" t="s">
        <v>128</v>
      </c>
      <c r="K831" s="322" t="s">
        <v>169</v>
      </c>
      <c r="L831" s="322" t="s">
        <v>170</v>
      </c>
      <c r="M831" s="322">
        <v>3.6476820000000001</v>
      </c>
      <c r="N831" s="322" t="s">
        <v>159</v>
      </c>
      <c r="O831" s="322" t="s">
        <v>156</v>
      </c>
    </row>
    <row r="832" spans="1:15" x14ac:dyDescent="0.25">
      <c r="A832" s="322" t="s">
        <v>153</v>
      </c>
      <c r="B832" s="322">
        <v>34</v>
      </c>
      <c r="C832" s="322"/>
      <c r="D832" s="322">
        <v>34023</v>
      </c>
      <c r="E832" s="322" t="s">
        <v>135</v>
      </c>
      <c r="F832" s="322" t="s">
        <v>126</v>
      </c>
      <c r="G832" s="322"/>
      <c r="H832" s="322">
        <v>2280002203</v>
      </c>
      <c r="I832" s="322" t="s">
        <v>127</v>
      </c>
      <c r="J832" s="322" t="s">
        <v>128</v>
      </c>
      <c r="K832" s="322" t="s">
        <v>166</v>
      </c>
      <c r="L832" s="322" t="s">
        <v>167</v>
      </c>
      <c r="M832" s="322">
        <v>0.68235440000000003</v>
      </c>
      <c r="N832" s="322" t="s">
        <v>159</v>
      </c>
      <c r="O832" s="322" t="s">
        <v>156</v>
      </c>
    </row>
    <row r="833" spans="1:15" x14ac:dyDescent="0.25">
      <c r="A833" s="322" t="s">
        <v>153</v>
      </c>
      <c r="B833" s="322">
        <v>34</v>
      </c>
      <c r="C833" s="322"/>
      <c r="D833" s="322">
        <v>34023</v>
      </c>
      <c r="E833" s="322" t="s">
        <v>135</v>
      </c>
      <c r="F833" s="322" t="s">
        <v>126</v>
      </c>
      <c r="G833" s="322"/>
      <c r="H833" s="322">
        <v>2280002203</v>
      </c>
      <c r="I833" s="322" t="s">
        <v>127</v>
      </c>
      <c r="J833" s="322" t="s">
        <v>128</v>
      </c>
      <c r="K833" s="322" t="s">
        <v>30</v>
      </c>
      <c r="L833" s="322" t="s">
        <v>168</v>
      </c>
      <c r="M833" s="322">
        <v>0.62776520000000002</v>
      </c>
      <c r="N833" s="322" t="s">
        <v>159</v>
      </c>
      <c r="O833" s="322" t="s">
        <v>156</v>
      </c>
    </row>
    <row r="834" spans="1:15" x14ac:dyDescent="0.25">
      <c r="A834" s="322" t="s">
        <v>153</v>
      </c>
      <c r="B834" s="322">
        <v>34</v>
      </c>
      <c r="C834" s="322"/>
      <c r="D834" s="322">
        <v>34025</v>
      </c>
      <c r="E834" s="322" t="s">
        <v>39</v>
      </c>
      <c r="F834" s="322" t="s">
        <v>126</v>
      </c>
      <c r="G834" s="322"/>
      <c r="H834" s="322">
        <v>2280002202</v>
      </c>
      <c r="I834" s="322" t="s">
        <v>127</v>
      </c>
      <c r="J834" s="322" t="s">
        <v>128</v>
      </c>
      <c r="K834" s="322" t="s">
        <v>166</v>
      </c>
      <c r="L834" s="322" t="s">
        <v>167</v>
      </c>
      <c r="M834" s="322">
        <v>11.07957</v>
      </c>
      <c r="N834" s="322" t="s">
        <v>159</v>
      </c>
      <c r="O834" s="322" t="s">
        <v>156</v>
      </c>
    </row>
    <row r="835" spans="1:15" x14ac:dyDescent="0.25">
      <c r="A835" s="322" t="s">
        <v>153</v>
      </c>
      <c r="B835" s="322">
        <v>34</v>
      </c>
      <c r="C835" s="322"/>
      <c r="D835" s="322">
        <v>34025</v>
      </c>
      <c r="E835" s="322" t="s">
        <v>39</v>
      </c>
      <c r="F835" s="322" t="s">
        <v>126</v>
      </c>
      <c r="G835" s="322"/>
      <c r="H835" s="322">
        <v>2280002203</v>
      </c>
      <c r="I835" s="322" t="s">
        <v>127</v>
      </c>
      <c r="J835" s="322" t="s">
        <v>128</v>
      </c>
      <c r="K835" s="322" t="s">
        <v>30</v>
      </c>
      <c r="L835" s="322" t="s">
        <v>168</v>
      </c>
      <c r="M835" s="322">
        <v>3.9348920000000001</v>
      </c>
      <c r="N835" s="322" t="s">
        <v>159</v>
      </c>
      <c r="O835" s="322" t="s">
        <v>156</v>
      </c>
    </row>
    <row r="836" spans="1:15" x14ac:dyDescent="0.25">
      <c r="A836" s="322" t="s">
        <v>153</v>
      </c>
      <c r="B836" s="322">
        <v>34</v>
      </c>
      <c r="C836" s="322"/>
      <c r="D836" s="322">
        <v>34029</v>
      </c>
      <c r="E836" s="322" t="s">
        <v>136</v>
      </c>
      <c r="F836" s="322" t="s">
        <v>126</v>
      </c>
      <c r="G836" s="322"/>
      <c r="H836" s="322">
        <v>2280002202</v>
      </c>
      <c r="I836" s="322" t="s">
        <v>127</v>
      </c>
      <c r="J836" s="322" t="s">
        <v>128</v>
      </c>
      <c r="K836" s="322" t="s">
        <v>164</v>
      </c>
      <c r="L836" s="322" t="s">
        <v>165</v>
      </c>
      <c r="M836" s="322">
        <v>27143.18</v>
      </c>
      <c r="N836" s="322" t="s">
        <v>159</v>
      </c>
      <c r="O836" s="322" t="s">
        <v>156</v>
      </c>
    </row>
    <row r="837" spans="1:15" x14ac:dyDescent="0.25">
      <c r="A837" s="322" t="s">
        <v>153</v>
      </c>
      <c r="B837" s="322">
        <v>34</v>
      </c>
      <c r="C837" s="322"/>
      <c r="D837" s="322">
        <v>34029</v>
      </c>
      <c r="E837" s="322" t="s">
        <v>136</v>
      </c>
      <c r="F837" s="322" t="s">
        <v>126</v>
      </c>
      <c r="G837" s="322"/>
      <c r="H837" s="322">
        <v>2280002202</v>
      </c>
      <c r="I837" s="322" t="s">
        <v>127</v>
      </c>
      <c r="J837" s="322" t="s">
        <v>128</v>
      </c>
      <c r="K837" s="322" t="s">
        <v>166</v>
      </c>
      <c r="L837" s="322" t="s">
        <v>167</v>
      </c>
      <c r="M837" s="322">
        <v>10.188230000000001</v>
      </c>
      <c r="N837" s="322" t="s">
        <v>159</v>
      </c>
      <c r="O837" s="322" t="s">
        <v>156</v>
      </c>
    </row>
    <row r="838" spans="1:15" x14ac:dyDescent="0.25">
      <c r="A838" s="322" t="s">
        <v>153</v>
      </c>
      <c r="B838" s="322">
        <v>34</v>
      </c>
      <c r="C838" s="322"/>
      <c r="D838" s="322">
        <v>34029</v>
      </c>
      <c r="E838" s="322" t="s">
        <v>136</v>
      </c>
      <c r="F838" s="322" t="s">
        <v>126</v>
      </c>
      <c r="G838" s="322"/>
      <c r="H838" s="322">
        <v>2280002203</v>
      </c>
      <c r="I838" s="322" t="s">
        <v>127</v>
      </c>
      <c r="J838" s="322" t="s">
        <v>128</v>
      </c>
      <c r="K838" s="322" t="s">
        <v>166</v>
      </c>
      <c r="L838" s="322" t="s">
        <v>167</v>
      </c>
      <c r="M838" s="322">
        <v>0.35478660000000001</v>
      </c>
      <c r="N838" s="322" t="s">
        <v>159</v>
      </c>
      <c r="O838" s="322" t="s">
        <v>156</v>
      </c>
    </row>
    <row r="839" spans="1:15" x14ac:dyDescent="0.25">
      <c r="A839" s="322" t="s">
        <v>153</v>
      </c>
      <c r="B839" s="322">
        <v>34</v>
      </c>
      <c r="C839" s="322"/>
      <c r="D839" s="322">
        <v>34029</v>
      </c>
      <c r="E839" s="322" t="s">
        <v>136</v>
      </c>
      <c r="F839" s="322" t="s">
        <v>126</v>
      </c>
      <c r="G839" s="322"/>
      <c r="H839" s="322">
        <v>2280002204</v>
      </c>
      <c r="I839" s="322" t="s">
        <v>127</v>
      </c>
      <c r="J839" s="322" t="s">
        <v>128</v>
      </c>
      <c r="K839" s="322" t="s">
        <v>169</v>
      </c>
      <c r="L839" s="322" t="s">
        <v>170</v>
      </c>
      <c r="M839" s="322">
        <v>0.20852000000000001</v>
      </c>
      <c r="N839" s="322" t="s">
        <v>159</v>
      </c>
      <c r="O839" s="322" t="s">
        <v>156</v>
      </c>
    </row>
    <row r="840" spans="1:15" x14ac:dyDescent="0.25">
      <c r="A840" s="322" t="s">
        <v>153</v>
      </c>
      <c r="B840" s="322">
        <v>34</v>
      </c>
      <c r="C840" s="322"/>
      <c r="D840" s="322">
        <v>34033</v>
      </c>
      <c r="E840" s="322" t="s">
        <v>137</v>
      </c>
      <c r="F840" s="322" t="s">
        <v>126</v>
      </c>
      <c r="G840" s="322"/>
      <c r="H840" s="322">
        <v>2280002202</v>
      </c>
      <c r="I840" s="322" t="s">
        <v>127</v>
      </c>
      <c r="J840" s="322" t="s">
        <v>128</v>
      </c>
      <c r="K840" s="322" t="s">
        <v>157</v>
      </c>
      <c r="L840" s="322" t="s">
        <v>158</v>
      </c>
      <c r="M840" s="322">
        <v>14.87843</v>
      </c>
      <c r="N840" s="322" t="s">
        <v>159</v>
      </c>
      <c r="O840" s="322" t="s">
        <v>156</v>
      </c>
    </row>
    <row r="841" spans="1:15" x14ac:dyDescent="0.25">
      <c r="A841" s="322" t="s">
        <v>153</v>
      </c>
      <c r="B841" s="322">
        <v>34</v>
      </c>
      <c r="C841" s="322"/>
      <c r="D841" s="322">
        <v>34033</v>
      </c>
      <c r="E841" s="322" t="s">
        <v>137</v>
      </c>
      <c r="F841" s="322" t="s">
        <v>126</v>
      </c>
      <c r="G841" s="322"/>
      <c r="H841" s="322">
        <v>2280002204</v>
      </c>
      <c r="I841" s="322" t="s">
        <v>127</v>
      </c>
      <c r="J841" s="322" t="s">
        <v>128</v>
      </c>
      <c r="K841" s="322" t="s">
        <v>164</v>
      </c>
      <c r="L841" s="322" t="s">
        <v>165</v>
      </c>
      <c r="M841" s="322">
        <v>2553.7150000000001</v>
      </c>
      <c r="N841" s="322" t="s">
        <v>159</v>
      </c>
      <c r="O841" s="322" t="s">
        <v>156</v>
      </c>
    </row>
    <row r="842" spans="1:15" x14ac:dyDescent="0.25">
      <c r="A842" s="322" t="s">
        <v>153</v>
      </c>
      <c r="B842" s="322">
        <v>34</v>
      </c>
      <c r="C842" s="322"/>
      <c r="D842" s="322">
        <v>34035</v>
      </c>
      <c r="E842" s="322" t="s">
        <v>42</v>
      </c>
      <c r="F842" s="322" t="s">
        <v>126</v>
      </c>
      <c r="G842" s="322"/>
      <c r="H842" s="322">
        <v>2280002201</v>
      </c>
      <c r="I842" s="322" t="s">
        <v>127</v>
      </c>
      <c r="J842" s="322" t="s">
        <v>128</v>
      </c>
      <c r="K842" s="322" t="s">
        <v>162</v>
      </c>
      <c r="L842" s="322" t="s">
        <v>163</v>
      </c>
      <c r="M842" s="322">
        <v>1.1213999999999999E-4</v>
      </c>
      <c r="N842" s="322" t="s">
        <v>159</v>
      </c>
      <c r="O842" s="322" t="s">
        <v>156</v>
      </c>
    </row>
    <row r="843" spans="1:15" x14ac:dyDescent="0.25">
      <c r="A843" s="322" t="s">
        <v>153</v>
      </c>
      <c r="B843" s="322">
        <v>34</v>
      </c>
      <c r="C843" s="322"/>
      <c r="D843" s="322">
        <v>34035</v>
      </c>
      <c r="E843" s="322" t="s">
        <v>42</v>
      </c>
      <c r="F843" s="322" t="s">
        <v>126</v>
      </c>
      <c r="G843" s="322"/>
      <c r="H843" s="322">
        <v>2280002201</v>
      </c>
      <c r="I843" s="322" t="s">
        <v>127</v>
      </c>
      <c r="J843" s="322" t="s">
        <v>128</v>
      </c>
      <c r="K843" s="322" t="s">
        <v>171</v>
      </c>
      <c r="L843" s="322" t="s">
        <v>172</v>
      </c>
      <c r="M843" s="322">
        <v>4.4075059999999998E-7</v>
      </c>
      <c r="N843" s="322" t="s">
        <v>159</v>
      </c>
      <c r="O843" s="322" t="s">
        <v>156</v>
      </c>
    </row>
    <row r="844" spans="1:15" x14ac:dyDescent="0.25">
      <c r="A844" s="322" t="s">
        <v>153</v>
      </c>
      <c r="B844" s="322">
        <v>34</v>
      </c>
      <c r="C844" s="322"/>
      <c r="D844" s="322">
        <v>34035</v>
      </c>
      <c r="E844" s="322" t="s">
        <v>42</v>
      </c>
      <c r="F844" s="322" t="s">
        <v>126</v>
      </c>
      <c r="G844" s="322"/>
      <c r="H844" s="322">
        <v>2280002201</v>
      </c>
      <c r="I844" s="322" t="s">
        <v>127</v>
      </c>
      <c r="J844" s="322" t="s">
        <v>128</v>
      </c>
      <c r="K844" s="322" t="s">
        <v>157</v>
      </c>
      <c r="L844" s="322" t="s">
        <v>158</v>
      </c>
      <c r="M844" s="322">
        <v>8.2733999999999998E-4</v>
      </c>
      <c r="N844" s="322" t="s">
        <v>159</v>
      </c>
      <c r="O844" s="322" t="s">
        <v>156</v>
      </c>
    </row>
    <row r="845" spans="1:15" x14ac:dyDescent="0.25">
      <c r="A845" s="322" t="s">
        <v>153</v>
      </c>
      <c r="B845" s="322">
        <v>34</v>
      </c>
      <c r="C845" s="322"/>
      <c r="D845" s="322">
        <v>34035</v>
      </c>
      <c r="E845" s="322" t="s">
        <v>42</v>
      </c>
      <c r="F845" s="322" t="s">
        <v>126</v>
      </c>
      <c r="G845" s="322"/>
      <c r="H845" s="322">
        <v>2280002201</v>
      </c>
      <c r="I845" s="322" t="s">
        <v>127</v>
      </c>
      <c r="J845" s="322" t="s">
        <v>128</v>
      </c>
      <c r="K845" s="322">
        <v>7439921</v>
      </c>
      <c r="L845" s="322" t="s">
        <v>154</v>
      </c>
      <c r="M845" s="322">
        <v>5.7364499999999999E-6</v>
      </c>
      <c r="N845" s="322" t="s">
        <v>155</v>
      </c>
      <c r="O845" s="322" t="s">
        <v>156</v>
      </c>
    </row>
    <row r="846" spans="1:15" x14ac:dyDescent="0.25">
      <c r="A846" s="322" t="s">
        <v>153</v>
      </c>
      <c r="B846" s="322">
        <v>34</v>
      </c>
      <c r="C846" s="322"/>
      <c r="D846" s="322">
        <v>34035</v>
      </c>
      <c r="E846" s="322" t="s">
        <v>42</v>
      </c>
      <c r="F846" s="322" t="s">
        <v>126</v>
      </c>
      <c r="G846" s="322"/>
      <c r="H846" s="322">
        <v>2280002202</v>
      </c>
      <c r="I846" s="322" t="s">
        <v>127</v>
      </c>
      <c r="J846" s="322" t="s">
        <v>128</v>
      </c>
      <c r="K846" s="322">
        <v>7439921</v>
      </c>
      <c r="L846" s="322" t="s">
        <v>154</v>
      </c>
      <c r="M846" s="322">
        <v>1.43286E-6</v>
      </c>
      <c r="N846" s="322" t="s">
        <v>155</v>
      </c>
      <c r="O846" s="322" t="s">
        <v>156</v>
      </c>
    </row>
    <row r="847" spans="1:15" x14ac:dyDescent="0.25">
      <c r="A847" s="322" t="s">
        <v>153</v>
      </c>
      <c r="B847" s="322">
        <v>34</v>
      </c>
      <c r="C847" s="322"/>
      <c r="D847" s="322">
        <v>34035</v>
      </c>
      <c r="E847" s="322" t="s">
        <v>42</v>
      </c>
      <c r="F847" s="322" t="s">
        <v>126</v>
      </c>
      <c r="G847" s="322"/>
      <c r="H847" s="322">
        <v>2280002202</v>
      </c>
      <c r="I847" s="322" t="s">
        <v>127</v>
      </c>
      <c r="J847" s="322" t="s">
        <v>128</v>
      </c>
      <c r="K847" s="322" t="s">
        <v>162</v>
      </c>
      <c r="L847" s="322" t="s">
        <v>163</v>
      </c>
      <c r="M847" s="322">
        <v>3.6699999999999998E-5</v>
      </c>
      <c r="N847" s="322" t="s">
        <v>159</v>
      </c>
      <c r="O847" s="322" t="s">
        <v>156</v>
      </c>
    </row>
    <row r="848" spans="1:15" x14ac:dyDescent="0.25">
      <c r="A848" s="322" t="s">
        <v>153</v>
      </c>
      <c r="B848" s="322">
        <v>34</v>
      </c>
      <c r="C848" s="322"/>
      <c r="D848" s="322">
        <v>34039</v>
      </c>
      <c r="E848" s="322" t="s">
        <v>44</v>
      </c>
      <c r="F848" s="322" t="s">
        <v>126</v>
      </c>
      <c r="G848" s="322"/>
      <c r="H848" s="322">
        <v>2280002201</v>
      </c>
      <c r="I848" s="322" t="s">
        <v>127</v>
      </c>
      <c r="J848" s="322" t="s">
        <v>128</v>
      </c>
      <c r="K848" s="322" t="s">
        <v>160</v>
      </c>
      <c r="L848" s="322" t="s">
        <v>161</v>
      </c>
      <c r="M848" s="322">
        <v>4.1073110000000003E-2</v>
      </c>
      <c r="N848" s="322" t="s">
        <v>159</v>
      </c>
      <c r="O848" s="322" t="s">
        <v>156</v>
      </c>
    </row>
    <row r="849" spans="1:15" x14ac:dyDescent="0.25">
      <c r="A849" s="322" t="s">
        <v>153</v>
      </c>
      <c r="B849" s="322">
        <v>34</v>
      </c>
      <c r="C849" s="322"/>
      <c r="D849" s="322">
        <v>34039</v>
      </c>
      <c r="E849" s="322" t="s">
        <v>44</v>
      </c>
      <c r="F849" s="322" t="s">
        <v>126</v>
      </c>
      <c r="G849" s="322"/>
      <c r="H849" s="322">
        <v>2280002202</v>
      </c>
      <c r="I849" s="322" t="s">
        <v>127</v>
      </c>
      <c r="J849" s="322" t="s">
        <v>128</v>
      </c>
      <c r="K849" s="322" t="s">
        <v>166</v>
      </c>
      <c r="L849" s="322" t="s">
        <v>167</v>
      </c>
      <c r="M849" s="322">
        <v>5.2933409999999999</v>
      </c>
      <c r="N849" s="322" t="s">
        <v>159</v>
      </c>
      <c r="O849" s="322" t="s">
        <v>156</v>
      </c>
    </row>
    <row r="850" spans="1:15" x14ac:dyDescent="0.25">
      <c r="A850" s="322" t="s">
        <v>153</v>
      </c>
      <c r="B850" s="322">
        <v>34</v>
      </c>
      <c r="C850" s="322"/>
      <c r="D850" s="322">
        <v>34039</v>
      </c>
      <c r="E850" s="322" t="s">
        <v>44</v>
      </c>
      <c r="F850" s="322" t="s">
        <v>126</v>
      </c>
      <c r="G850" s="322"/>
      <c r="H850" s="322">
        <v>2280002203</v>
      </c>
      <c r="I850" s="322" t="s">
        <v>127</v>
      </c>
      <c r="J850" s="322" t="s">
        <v>128</v>
      </c>
      <c r="K850" s="322" t="s">
        <v>162</v>
      </c>
      <c r="L850" s="322" t="s">
        <v>163</v>
      </c>
      <c r="M850" s="322">
        <v>11.948969999999999</v>
      </c>
      <c r="N850" s="322" t="s">
        <v>159</v>
      </c>
      <c r="O850" s="322" t="s">
        <v>156</v>
      </c>
    </row>
    <row r="851" spans="1:15" x14ac:dyDescent="0.25">
      <c r="A851" s="322" t="s">
        <v>153</v>
      </c>
      <c r="B851" s="322">
        <v>34</v>
      </c>
      <c r="C851" s="322"/>
      <c r="D851" s="322">
        <v>34039</v>
      </c>
      <c r="E851" s="322" t="s">
        <v>44</v>
      </c>
      <c r="F851" s="322" t="s">
        <v>126</v>
      </c>
      <c r="G851" s="322"/>
      <c r="H851" s="322">
        <v>2280002203</v>
      </c>
      <c r="I851" s="322" t="s">
        <v>127</v>
      </c>
      <c r="J851" s="322" t="s">
        <v>128</v>
      </c>
      <c r="K851" s="322" t="s">
        <v>171</v>
      </c>
      <c r="L851" s="322" t="s">
        <v>172</v>
      </c>
      <c r="M851" s="322">
        <v>2.0005829999999999E-2</v>
      </c>
      <c r="N851" s="322" t="s">
        <v>159</v>
      </c>
      <c r="O851" s="322" t="s">
        <v>156</v>
      </c>
    </row>
    <row r="852" spans="1:15" x14ac:dyDescent="0.25">
      <c r="A852" s="322" t="s">
        <v>153</v>
      </c>
      <c r="B852" s="322">
        <v>34</v>
      </c>
      <c r="C852" s="322"/>
      <c r="D852" s="322">
        <v>34039</v>
      </c>
      <c r="E852" s="322" t="s">
        <v>44</v>
      </c>
      <c r="F852" s="322" t="s">
        <v>126</v>
      </c>
      <c r="G852" s="322"/>
      <c r="H852" s="322">
        <v>2280002204</v>
      </c>
      <c r="I852" s="322" t="s">
        <v>127</v>
      </c>
      <c r="J852" s="322" t="s">
        <v>128</v>
      </c>
      <c r="K852" s="322" t="s">
        <v>162</v>
      </c>
      <c r="L852" s="322" t="s">
        <v>163</v>
      </c>
      <c r="M852" s="322">
        <v>11.48517</v>
      </c>
      <c r="N852" s="322" t="s">
        <v>159</v>
      </c>
      <c r="O852" s="322" t="s">
        <v>156</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CA642-C02A-4D96-A366-84CC11B83E98}">
  <dimension ref="A1:C33"/>
  <sheetViews>
    <sheetView workbookViewId="0">
      <selection activeCell="E25" sqref="E25"/>
    </sheetView>
  </sheetViews>
  <sheetFormatPr defaultRowHeight="15" x14ac:dyDescent="0.25"/>
  <sheetData>
    <row r="1" spans="1:3" x14ac:dyDescent="0.25">
      <c r="A1" s="59" t="s">
        <v>173</v>
      </c>
      <c r="B1" s="322"/>
      <c r="C1" s="322"/>
    </row>
    <row r="2" spans="1:3" ht="15.75" thickBot="1" x14ac:dyDescent="0.3">
      <c r="A2" s="59" t="s">
        <v>12</v>
      </c>
      <c r="B2" s="322"/>
      <c r="C2" s="322"/>
    </row>
    <row r="3" spans="1:3" x14ac:dyDescent="0.25">
      <c r="A3" s="119" t="s">
        <v>174</v>
      </c>
      <c r="B3" s="105">
        <v>0.99441820528920177</v>
      </c>
      <c r="C3" s="120" t="s">
        <v>162</v>
      </c>
    </row>
    <row r="4" spans="1:3" x14ac:dyDescent="0.25">
      <c r="A4" s="2" t="s">
        <v>174</v>
      </c>
      <c r="B4" s="3">
        <v>1</v>
      </c>
      <c r="C4" s="121" t="s">
        <v>171</v>
      </c>
    </row>
    <row r="5" spans="1:3" x14ac:dyDescent="0.25">
      <c r="A5" s="2" t="s">
        <v>174</v>
      </c>
      <c r="B5" s="3">
        <v>0.86894289552850745</v>
      </c>
      <c r="C5" s="121" t="s">
        <v>157</v>
      </c>
    </row>
    <row r="6" spans="1:3" x14ac:dyDescent="0.25">
      <c r="A6" s="2" t="s">
        <v>174</v>
      </c>
      <c r="B6" s="3">
        <v>0.8736042875292418</v>
      </c>
      <c r="C6" s="121" t="s">
        <v>166</v>
      </c>
    </row>
    <row r="7" spans="1:3" x14ac:dyDescent="0.25">
      <c r="A7" s="2" t="s">
        <v>174</v>
      </c>
      <c r="B7" s="3">
        <v>0.87360428761116571</v>
      </c>
      <c r="C7" s="121" t="s">
        <v>30</v>
      </c>
    </row>
    <row r="8" spans="1:3" x14ac:dyDescent="0.25">
      <c r="A8" s="2" t="s">
        <v>174</v>
      </c>
      <c r="B8" s="3">
        <v>0.69135024412716917</v>
      </c>
      <c r="C8" s="122" t="s">
        <v>160</v>
      </c>
    </row>
    <row r="9" spans="1:3" ht="15.75" thickBot="1" x14ac:dyDescent="0.3">
      <c r="A9" s="141" t="s">
        <v>174</v>
      </c>
      <c r="B9" s="151">
        <v>0.85863874349508207</v>
      </c>
      <c r="C9" s="152" t="s">
        <v>169</v>
      </c>
    </row>
    <row r="10" spans="1:3" x14ac:dyDescent="0.25">
      <c r="A10" s="119" t="s">
        <v>175</v>
      </c>
      <c r="B10" s="1">
        <v>1.1142282901423042</v>
      </c>
      <c r="C10" s="139" t="s">
        <v>162</v>
      </c>
    </row>
    <row r="11" spans="1:3" x14ac:dyDescent="0.25">
      <c r="A11" s="2" t="s">
        <v>175</v>
      </c>
      <c r="B11" s="3">
        <v>1.1142282561841881</v>
      </c>
      <c r="C11" s="121" t="s">
        <v>171</v>
      </c>
    </row>
    <row r="12" spans="1:3" x14ac:dyDescent="0.25">
      <c r="A12" s="2" t="s">
        <v>175</v>
      </c>
      <c r="B12" s="3">
        <v>0.97382781870213742</v>
      </c>
      <c r="C12" s="121" t="s">
        <v>157</v>
      </c>
    </row>
    <row r="13" spans="1:3" x14ac:dyDescent="0.25">
      <c r="A13" s="2" t="s">
        <v>175</v>
      </c>
      <c r="B13" s="3">
        <v>1.1142282902172564</v>
      </c>
      <c r="C13" s="121" t="s">
        <v>166</v>
      </c>
    </row>
    <row r="14" spans="1:3" x14ac:dyDescent="0.25">
      <c r="A14" s="2" t="s">
        <v>175</v>
      </c>
      <c r="B14" s="3">
        <v>1.1142282966527544</v>
      </c>
      <c r="C14" s="121" t="s">
        <v>30</v>
      </c>
    </row>
    <row r="15" spans="1:3" x14ac:dyDescent="0.25">
      <c r="A15" s="2" t="s">
        <v>175</v>
      </c>
      <c r="B15" s="3">
        <v>1.1142282902500085</v>
      </c>
      <c r="C15" s="121" t="s">
        <v>160</v>
      </c>
    </row>
    <row r="16" spans="1:3" ht="15.75" thickBot="1" x14ac:dyDescent="0.3">
      <c r="A16" s="29" t="s">
        <v>175</v>
      </c>
      <c r="B16" s="30">
        <v>1.1142282901464029</v>
      </c>
      <c r="C16" s="123" t="s">
        <v>169</v>
      </c>
    </row>
    <row r="18" spans="1:3" x14ac:dyDescent="0.25">
      <c r="A18" s="59" t="s">
        <v>176</v>
      </c>
      <c r="B18" s="322"/>
      <c r="C18" s="322"/>
    </row>
    <row r="19" spans="1:3" ht="15.75" thickBot="1" x14ac:dyDescent="0.3">
      <c r="A19" s="59" t="s">
        <v>12</v>
      </c>
      <c r="B19" s="322"/>
      <c r="C19" s="322"/>
    </row>
    <row r="20" spans="1:3" x14ac:dyDescent="0.25">
      <c r="A20" s="119" t="s">
        <v>174</v>
      </c>
      <c r="B20" s="105">
        <v>1.0272437289999996</v>
      </c>
      <c r="C20" s="120" t="s">
        <v>162</v>
      </c>
    </row>
    <row r="21" spans="1:3" x14ac:dyDescent="0.25">
      <c r="A21" s="2" t="s">
        <v>174</v>
      </c>
      <c r="B21" s="3">
        <v>1.0272437289999996</v>
      </c>
      <c r="C21" s="121" t="s">
        <v>171</v>
      </c>
    </row>
    <row r="22" spans="1:3" x14ac:dyDescent="0.25">
      <c r="A22" s="2" t="s">
        <v>174</v>
      </c>
      <c r="B22" s="3">
        <v>1.0272437289999996</v>
      </c>
      <c r="C22" s="121" t="s">
        <v>157</v>
      </c>
    </row>
    <row r="23" spans="1:3" x14ac:dyDescent="0.25">
      <c r="A23" s="2" t="s">
        <v>174</v>
      </c>
      <c r="B23" s="3">
        <v>1.0272437289999996</v>
      </c>
      <c r="C23" s="121" t="s">
        <v>166</v>
      </c>
    </row>
    <row r="24" spans="1:3" x14ac:dyDescent="0.25">
      <c r="A24" s="2" t="s">
        <v>174</v>
      </c>
      <c r="B24" s="3">
        <v>1.0272437289999996</v>
      </c>
      <c r="C24" s="121" t="s">
        <v>30</v>
      </c>
    </row>
    <row r="25" spans="1:3" x14ac:dyDescent="0.25">
      <c r="A25" s="2" t="s">
        <v>174</v>
      </c>
      <c r="B25" s="3">
        <v>1.0272437289999996</v>
      </c>
      <c r="C25" s="122" t="s">
        <v>160</v>
      </c>
    </row>
    <row r="26" spans="1:3" ht="15.75" thickBot="1" x14ac:dyDescent="0.3">
      <c r="A26" s="141" t="s">
        <v>174</v>
      </c>
      <c r="B26" s="151">
        <v>1.0272437289999996</v>
      </c>
      <c r="C26" s="152" t="s">
        <v>169</v>
      </c>
    </row>
    <row r="27" spans="1:3" x14ac:dyDescent="0.25">
      <c r="A27" s="119" t="s">
        <v>175</v>
      </c>
      <c r="B27" s="1">
        <v>1.1409473848846585</v>
      </c>
      <c r="C27" s="139" t="s">
        <v>162</v>
      </c>
    </row>
    <row r="28" spans="1:3" x14ac:dyDescent="0.25">
      <c r="A28" s="2" t="s">
        <v>175</v>
      </c>
      <c r="B28" s="3">
        <v>1.1401815455514226</v>
      </c>
      <c r="C28" s="121" t="s">
        <v>171</v>
      </c>
    </row>
    <row r="29" spans="1:3" x14ac:dyDescent="0.25">
      <c r="A29" s="2" t="s">
        <v>175</v>
      </c>
      <c r="B29" s="3">
        <v>1.1259021125614417</v>
      </c>
      <c r="C29" s="121" t="s">
        <v>157</v>
      </c>
    </row>
    <row r="30" spans="1:3" x14ac:dyDescent="0.25">
      <c r="A30" s="2" t="s">
        <v>175</v>
      </c>
      <c r="B30" s="3">
        <v>1.1403232612400285</v>
      </c>
      <c r="C30" s="121" t="s">
        <v>166</v>
      </c>
    </row>
    <row r="31" spans="1:3" x14ac:dyDescent="0.25">
      <c r="A31" s="2" t="s">
        <v>175</v>
      </c>
      <c r="B31" s="3">
        <v>1.1388988893643905</v>
      </c>
      <c r="C31" s="121" t="s">
        <v>30</v>
      </c>
    </row>
    <row r="32" spans="1:3" x14ac:dyDescent="0.25">
      <c r="A32" s="2" t="s">
        <v>175</v>
      </c>
      <c r="B32" s="3">
        <v>1.1411661249999994</v>
      </c>
      <c r="C32" s="121" t="s">
        <v>160</v>
      </c>
    </row>
    <row r="33" spans="1:3" ht="15.75" thickBot="1" x14ac:dyDescent="0.3">
      <c r="A33" s="29" t="s">
        <v>175</v>
      </c>
      <c r="B33" s="30">
        <v>1.1411294961686735</v>
      </c>
      <c r="C33" s="123" t="s">
        <v>169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E4A6E-316B-4753-9B8F-95E7C8B97A15}">
  <dimension ref="A1:AF283"/>
  <sheetViews>
    <sheetView workbookViewId="0">
      <selection activeCell="F9" sqref="F9"/>
    </sheetView>
  </sheetViews>
  <sheetFormatPr defaultRowHeight="15" x14ac:dyDescent="0.25"/>
  <cols>
    <col min="3" max="3" width="11.28515625" customWidth="1"/>
    <col min="4" max="4" width="14.7109375" bestFit="1" customWidth="1"/>
    <col min="5" max="5" width="11.42578125" bestFit="1" customWidth="1"/>
    <col min="18" max="18" width="17.140625" customWidth="1"/>
    <col min="19" max="19" width="13.7109375" customWidth="1"/>
    <col min="21" max="22" width="17" customWidth="1"/>
    <col min="23" max="24" width="9.5703125" bestFit="1" customWidth="1"/>
    <col min="25" max="25" width="10.5703125" customWidth="1"/>
  </cols>
  <sheetData>
    <row r="1" spans="1:28" ht="17.25" x14ac:dyDescent="0.25">
      <c r="A1" s="60" t="s">
        <v>177</v>
      </c>
      <c r="B1" s="60"/>
      <c r="C1" s="60"/>
      <c r="D1" s="60"/>
      <c r="E1" s="60"/>
      <c r="F1" s="60"/>
      <c r="G1" s="60"/>
      <c r="H1" s="322"/>
      <c r="I1" s="322"/>
      <c r="J1" s="322"/>
      <c r="K1" s="322"/>
      <c r="L1" s="322"/>
      <c r="M1" s="322"/>
      <c r="N1" s="322"/>
      <c r="O1" s="322"/>
      <c r="P1" s="322"/>
      <c r="Q1" s="322"/>
      <c r="R1" s="322"/>
      <c r="S1" s="322"/>
      <c r="T1" s="322"/>
      <c r="U1" s="322"/>
      <c r="V1" s="322"/>
      <c r="W1" s="322"/>
      <c r="X1" s="322"/>
      <c r="Y1" s="322"/>
      <c r="Z1" s="322"/>
      <c r="AA1" s="322"/>
      <c r="AB1" s="322"/>
    </row>
    <row r="2" spans="1:28" ht="15.75" thickBot="1" x14ac:dyDescent="0.3">
      <c r="A2" s="60" t="s">
        <v>178</v>
      </c>
      <c r="B2" s="60"/>
      <c r="C2" s="60"/>
      <c r="D2" s="60"/>
      <c r="E2" s="60"/>
      <c r="F2" s="60"/>
      <c r="G2" s="60"/>
      <c r="H2" s="322"/>
      <c r="I2" s="322"/>
      <c r="J2" s="322"/>
      <c r="K2" s="322"/>
      <c r="L2" s="322"/>
      <c r="M2" s="322"/>
      <c r="N2" s="322"/>
      <c r="O2" s="322"/>
      <c r="P2" s="322"/>
      <c r="Q2" s="322"/>
      <c r="R2" s="322"/>
      <c r="S2" s="322"/>
      <c r="T2" s="322"/>
      <c r="U2" s="322"/>
      <c r="V2" s="322"/>
      <c r="W2" s="322"/>
      <c r="X2" s="322"/>
      <c r="Y2" s="322"/>
      <c r="Z2" s="322"/>
      <c r="AA2" s="322"/>
      <c r="AB2" s="322"/>
    </row>
    <row r="3" spans="1:28" x14ac:dyDescent="0.25">
      <c r="A3" s="102" t="s">
        <v>179</v>
      </c>
      <c r="B3" s="103" t="s">
        <v>180</v>
      </c>
      <c r="C3" s="103" t="s">
        <v>181</v>
      </c>
      <c r="D3" s="103" t="s">
        <v>182</v>
      </c>
      <c r="E3" s="103" t="s">
        <v>183</v>
      </c>
      <c r="F3" s="103" t="s">
        <v>184</v>
      </c>
      <c r="G3" s="103" t="s">
        <v>185</v>
      </c>
      <c r="H3" s="103" t="s">
        <v>186</v>
      </c>
      <c r="I3" s="103" t="s">
        <v>187</v>
      </c>
      <c r="J3" s="103" t="s">
        <v>188</v>
      </c>
      <c r="K3" s="103" t="s">
        <v>189</v>
      </c>
      <c r="L3" s="103" t="s">
        <v>190</v>
      </c>
      <c r="M3" s="103" t="s">
        <v>191</v>
      </c>
      <c r="N3" s="103" t="s">
        <v>192</v>
      </c>
      <c r="O3" s="103" t="s">
        <v>193</v>
      </c>
      <c r="P3" s="103" t="s">
        <v>194</v>
      </c>
      <c r="Q3" s="103" t="s">
        <v>195</v>
      </c>
      <c r="R3" s="103" t="s">
        <v>196</v>
      </c>
      <c r="S3" s="103" t="s">
        <v>197</v>
      </c>
      <c r="T3" s="103" t="s">
        <v>198</v>
      </c>
      <c r="U3" s="103" t="s">
        <v>199</v>
      </c>
      <c r="V3" s="104" t="s">
        <v>200</v>
      </c>
      <c r="W3" s="149">
        <v>2017</v>
      </c>
      <c r="X3" s="150">
        <v>2020</v>
      </c>
      <c r="Y3" s="106" t="s">
        <v>201</v>
      </c>
      <c r="Z3" s="322"/>
      <c r="AA3" s="322"/>
      <c r="AB3" s="322"/>
    </row>
    <row r="4" spans="1:28" x14ac:dyDescent="0.25">
      <c r="A4" s="107" t="s">
        <v>174</v>
      </c>
      <c r="B4" s="108" t="s">
        <v>202</v>
      </c>
      <c r="C4" s="108">
        <v>34001</v>
      </c>
      <c r="D4" s="108" t="s">
        <v>203</v>
      </c>
      <c r="E4" s="108" t="s">
        <v>204</v>
      </c>
      <c r="F4" s="108" t="s">
        <v>162</v>
      </c>
      <c r="G4" s="108">
        <v>5.6486522900000002</v>
      </c>
      <c r="H4" s="108">
        <v>204.3490808</v>
      </c>
      <c r="I4" s="108">
        <v>204.3490808</v>
      </c>
      <c r="J4" s="108">
        <v>201.41564980000001</v>
      </c>
      <c r="K4" s="108">
        <v>45.179339429999999</v>
      </c>
      <c r="L4" s="108">
        <v>5.366219676</v>
      </c>
      <c r="M4" s="108">
        <v>198.89091690000001</v>
      </c>
      <c r="N4" s="108">
        <v>44.592008020000002</v>
      </c>
      <c r="O4" s="108">
        <v>5.4520791900000001</v>
      </c>
      <c r="P4" s="108">
        <v>202.0785582</v>
      </c>
      <c r="Q4" s="108">
        <v>45.314877449999997</v>
      </c>
      <c r="R4" s="108">
        <v>-156.23631030000001</v>
      </c>
      <c r="S4" s="108">
        <v>-154.29890879999999</v>
      </c>
      <c r="T4" s="108">
        <v>-156.76368070000001</v>
      </c>
      <c r="U4" s="108">
        <v>-0.58733141300000002</v>
      </c>
      <c r="V4" s="109">
        <v>0.13553801800000001</v>
      </c>
      <c r="W4" s="110">
        <f>$K4+(($K4-$N4)/(2016-2023))</f>
        <v>45.095434942857139</v>
      </c>
      <c r="X4" s="96">
        <f>$K4+(($K4-$N4)/(2016-2023))*4</f>
        <v>44.843721481428574</v>
      </c>
      <c r="Y4" s="97">
        <f>X4/W4</f>
        <v>0.9944182052629601</v>
      </c>
      <c r="Z4" s="108">
        <v>34001</v>
      </c>
      <c r="AA4" s="108" t="s">
        <v>203</v>
      </c>
      <c r="AB4" s="108" t="s">
        <v>162</v>
      </c>
    </row>
    <row r="5" spans="1:28" x14ac:dyDescent="0.25">
      <c r="A5" s="107" t="s">
        <v>174</v>
      </c>
      <c r="B5" s="108" t="s">
        <v>202</v>
      </c>
      <c r="C5" s="108">
        <v>34003</v>
      </c>
      <c r="D5" s="108" t="s">
        <v>205</v>
      </c>
      <c r="E5" s="108" t="s">
        <v>204</v>
      </c>
      <c r="F5" s="108" t="s">
        <v>162</v>
      </c>
      <c r="G5" s="108">
        <v>37.831658699999998</v>
      </c>
      <c r="H5" s="108">
        <v>31.783409030000001</v>
      </c>
      <c r="I5" s="108">
        <v>31.783409030000001</v>
      </c>
      <c r="J5" s="108">
        <v>31.327158189999999</v>
      </c>
      <c r="K5" s="108">
        <v>2.4507613300000002</v>
      </c>
      <c r="L5" s="108">
        <v>35.94007577</v>
      </c>
      <c r="M5" s="108">
        <v>30.934474170000001</v>
      </c>
      <c r="N5" s="108">
        <v>2.4189014329999998</v>
      </c>
      <c r="O5" s="108">
        <v>36.515116980000002</v>
      </c>
      <c r="P5" s="108">
        <v>31.430263570000001</v>
      </c>
      <c r="Q5" s="108">
        <v>2.4581136140000002</v>
      </c>
      <c r="R5" s="108">
        <v>-28.87639686</v>
      </c>
      <c r="S5" s="108">
        <v>-28.51557274</v>
      </c>
      <c r="T5" s="108">
        <v>-28.972149959999999</v>
      </c>
      <c r="U5" s="108">
        <v>-3.1859896999999998E-2</v>
      </c>
      <c r="V5" s="109">
        <v>7.3522839999999997E-3</v>
      </c>
      <c r="W5" s="110">
        <f t="shared" ref="W5:W22" si="0">$K5+(($K5-$N5)/(2016-2023))</f>
        <v>2.4462099161428572</v>
      </c>
      <c r="X5" s="96">
        <f t="shared" ref="X5:X22" si="1">$K5+(($K5-$N5)/(2016-2023))*4</f>
        <v>2.4325556745714287</v>
      </c>
      <c r="Y5" s="97">
        <f t="shared" ref="Y5:Y22" si="2">X5/W5</f>
        <v>0.99441820528920177</v>
      </c>
      <c r="Z5" s="108">
        <v>34003</v>
      </c>
      <c r="AA5" s="108" t="s">
        <v>205</v>
      </c>
      <c r="AB5" s="108" t="s">
        <v>162</v>
      </c>
    </row>
    <row r="6" spans="1:28" x14ac:dyDescent="0.25">
      <c r="A6" s="107" t="s">
        <v>174</v>
      </c>
      <c r="B6" s="108" t="s">
        <v>202</v>
      </c>
      <c r="C6" s="108">
        <v>34005</v>
      </c>
      <c r="D6" s="108" t="s">
        <v>206</v>
      </c>
      <c r="E6" s="108" t="s">
        <v>204</v>
      </c>
      <c r="F6" s="108" t="s">
        <v>162</v>
      </c>
      <c r="G6" s="108">
        <v>6.7602270000000004</v>
      </c>
      <c r="H6" s="108">
        <v>0.18048468000000001</v>
      </c>
      <c r="I6" s="108">
        <v>0.18048468000000001</v>
      </c>
      <c r="J6" s="108">
        <v>0.17789382200000001</v>
      </c>
      <c r="K6" s="108">
        <v>5.2669191399999997</v>
      </c>
      <c r="L6" s="108">
        <v>6.4222156500000001</v>
      </c>
      <c r="M6" s="108">
        <v>0.17566393399999999</v>
      </c>
      <c r="N6" s="108">
        <v>5.1984491909999999</v>
      </c>
      <c r="O6" s="108">
        <v>6.5249711000000001</v>
      </c>
      <c r="P6" s="108">
        <v>0.178479315</v>
      </c>
      <c r="Q6" s="108">
        <v>5.2827198969999998</v>
      </c>
      <c r="R6" s="108">
        <v>5.089025318</v>
      </c>
      <c r="S6" s="108">
        <v>5.0227852569999998</v>
      </c>
      <c r="T6" s="108">
        <v>5.1042405830000002</v>
      </c>
      <c r="U6" s="108">
        <v>-6.8469949000000002E-2</v>
      </c>
      <c r="V6" s="109">
        <v>1.5800756999999999E-2</v>
      </c>
      <c r="W6" s="110">
        <f t="shared" si="0"/>
        <v>5.2571377187142856</v>
      </c>
      <c r="X6" s="96">
        <f t="shared" si="1"/>
        <v>5.2277934548571423</v>
      </c>
      <c r="Y6" s="97">
        <f t="shared" si="2"/>
        <v>0.99441820522359836</v>
      </c>
      <c r="Z6" s="108">
        <v>34005</v>
      </c>
      <c r="AA6" s="108" t="s">
        <v>206</v>
      </c>
      <c r="AB6" s="108" t="s">
        <v>162</v>
      </c>
    </row>
    <row r="7" spans="1:28" x14ac:dyDescent="0.25">
      <c r="A7" s="107" t="s">
        <v>174</v>
      </c>
      <c r="B7" s="108" t="s">
        <v>202</v>
      </c>
      <c r="C7" s="108">
        <v>34007</v>
      </c>
      <c r="D7" s="108" t="s">
        <v>207</v>
      </c>
      <c r="E7" s="108" t="s">
        <v>204</v>
      </c>
      <c r="F7" s="108" t="s">
        <v>162</v>
      </c>
      <c r="G7" s="108">
        <v>31.818390000000001</v>
      </c>
      <c r="H7" s="108">
        <v>77.485761999999994</v>
      </c>
      <c r="I7" s="108">
        <v>77.485761999999994</v>
      </c>
      <c r="J7" s="108">
        <v>76.373453889999993</v>
      </c>
      <c r="K7" s="108">
        <v>25.269204200000001</v>
      </c>
      <c r="L7" s="108">
        <v>30.227470499999999</v>
      </c>
      <c r="M7" s="108">
        <v>75.416117299999996</v>
      </c>
      <c r="N7" s="108">
        <v>24.94070455</v>
      </c>
      <c r="O7" s="108">
        <v>30.71111003</v>
      </c>
      <c r="P7" s="108">
        <v>76.624817699999994</v>
      </c>
      <c r="Q7" s="108">
        <v>25.345011809999999</v>
      </c>
      <c r="R7" s="108">
        <v>-51.104249690000003</v>
      </c>
      <c r="S7" s="108">
        <v>-50.475412749999997</v>
      </c>
      <c r="T7" s="108">
        <v>-51.279805889999999</v>
      </c>
      <c r="U7" s="108">
        <v>-0.328499655</v>
      </c>
      <c r="V7" s="109">
        <v>7.5807612999999996E-2</v>
      </c>
      <c r="W7" s="110">
        <f t="shared" si="0"/>
        <v>25.222275678571428</v>
      </c>
      <c r="X7" s="96">
        <f t="shared" si="1"/>
        <v>25.081490114285714</v>
      </c>
      <c r="Y7" s="97">
        <f t="shared" si="2"/>
        <v>0.9944182053166073</v>
      </c>
      <c r="Z7" s="108">
        <v>34007</v>
      </c>
      <c r="AA7" s="108" t="s">
        <v>207</v>
      </c>
      <c r="AB7" s="108" t="s">
        <v>162</v>
      </c>
    </row>
    <row r="8" spans="1:28" x14ac:dyDescent="0.25">
      <c r="A8" s="107" t="s">
        <v>174</v>
      </c>
      <c r="B8" s="108" t="s">
        <v>202</v>
      </c>
      <c r="C8" s="108">
        <v>34009</v>
      </c>
      <c r="D8" s="108" t="s">
        <v>208</v>
      </c>
      <c r="E8" s="108" t="s">
        <v>204</v>
      </c>
      <c r="F8" s="108" t="s">
        <v>162</v>
      </c>
      <c r="G8" s="108">
        <v>11.31393695</v>
      </c>
      <c r="H8" s="108">
        <v>11.54763022</v>
      </c>
      <c r="I8" s="108">
        <v>11.54763022</v>
      </c>
      <c r="J8" s="108">
        <v>11.381863989999999</v>
      </c>
      <c r="K8" s="108">
        <v>105.11484900000001</v>
      </c>
      <c r="L8" s="108">
        <v>10.7482401</v>
      </c>
      <c r="M8" s="108">
        <v>11.23919302</v>
      </c>
      <c r="N8" s="108">
        <v>103.748356</v>
      </c>
      <c r="O8" s="108">
        <v>10.920211950000001</v>
      </c>
      <c r="P8" s="108">
        <v>11.4193245</v>
      </c>
      <c r="Q8" s="108">
        <v>105.4301935</v>
      </c>
      <c r="R8" s="108">
        <v>93.732984999999999</v>
      </c>
      <c r="S8" s="108">
        <v>92.509162930000002</v>
      </c>
      <c r="T8" s="108">
        <v>94.010869029999995</v>
      </c>
      <c r="U8" s="108">
        <v>-1.3664930369999999</v>
      </c>
      <c r="V8" s="109">
        <v>0.31534454699999998</v>
      </c>
      <c r="W8" s="110">
        <f t="shared" si="0"/>
        <v>104.91963571428572</v>
      </c>
      <c r="X8" s="96">
        <f t="shared" si="1"/>
        <v>104.33399585714287</v>
      </c>
      <c r="Y8" s="97">
        <f t="shared" si="2"/>
        <v>0.99441820538971704</v>
      </c>
      <c r="Z8" s="108">
        <v>34009</v>
      </c>
      <c r="AA8" s="108" t="s">
        <v>208</v>
      </c>
      <c r="AB8" s="108" t="s">
        <v>162</v>
      </c>
    </row>
    <row r="9" spans="1:28" x14ac:dyDescent="0.25">
      <c r="A9" s="107" t="s">
        <v>174</v>
      </c>
      <c r="B9" s="108" t="s">
        <v>202</v>
      </c>
      <c r="C9" s="108">
        <v>34011</v>
      </c>
      <c r="D9" s="108" t="s">
        <v>209</v>
      </c>
      <c r="E9" s="108" t="s">
        <v>204</v>
      </c>
      <c r="F9" s="108" t="s">
        <v>162</v>
      </c>
      <c r="G9" s="108">
        <v>29.255400000000002</v>
      </c>
      <c r="H9" s="108">
        <v>29.66086301</v>
      </c>
      <c r="I9" s="108">
        <v>29.66086301</v>
      </c>
      <c r="J9" s="108">
        <v>29.235081319999999</v>
      </c>
      <c r="K9" s="108">
        <v>20.728922959999998</v>
      </c>
      <c r="L9" s="108">
        <v>27.792629999999999</v>
      </c>
      <c r="M9" s="108">
        <v>28.868621359999999</v>
      </c>
      <c r="N9" s="108">
        <v>20.459446960000001</v>
      </c>
      <c r="O9" s="108">
        <v>28.237312079999999</v>
      </c>
      <c r="P9" s="108">
        <v>29.331301159999999</v>
      </c>
      <c r="Q9" s="108">
        <v>20.791109729999999</v>
      </c>
      <c r="R9" s="108">
        <v>-8.5061583630000008</v>
      </c>
      <c r="S9" s="108">
        <v>-8.4091743989999994</v>
      </c>
      <c r="T9" s="108">
        <v>-8.5401914340000005</v>
      </c>
      <c r="U9" s="108">
        <v>-0.26947599799999999</v>
      </c>
      <c r="V9" s="109">
        <v>6.2186769000000003E-2</v>
      </c>
      <c r="W9" s="110">
        <f t="shared" si="0"/>
        <v>20.690426388571428</v>
      </c>
      <c r="X9" s="96">
        <f t="shared" si="1"/>
        <v>20.574936674285713</v>
      </c>
      <c r="Y9" s="97">
        <f t="shared" si="2"/>
        <v>0.9944182052067565</v>
      </c>
      <c r="Z9" s="108">
        <v>34011</v>
      </c>
      <c r="AA9" s="108" t="s">
        <v>209</v>
      </c>
      <c r="AB9" s="108" t="s">
        <v>162</v>
      </c>
    </row>
    <row r="10" spans="1:28" x14ac:dyDescent="0.25">
      <c r="A10" s="107" t="s">
        <v>174</v>
      </c>
      <c r="B10" s="108" t="s">
        <v>202</v>
      </c>
      <c r="C10" s="108">
        <v>34013</v>
      </c>
      <c r="D10" s="108" t="s">
        <v>210</v>
      </c>
      <c r="E10" s="108" t="s">
        <v>204</v>
      </c>
      <c r="F10" s="108" t="s">
        <v>162</v>
      </c>
      <c r="G10" s="108">
        <v>12.345003</v>
      </c>
      <c r="H10" s="108">
        <v>4.7912299999999997</v>
      </c>
      <c r="I10" s="108">
        <v>4.7912299999999997</v>
      </c>
      <c r="J10" s="108">
        <v>4.7224518929999997</v>
      </c>
      <c r="K10" s="108">
        <v>5.4879196700000001</v>
      </c>
      <c r="L10" s="108">
        <v>11.72775285</v>
      </c>
      <c r="M10" s="108">
        <v>4.6632562469999996</v>
      </c>
      <c r="N10" s="108">
        <v>5.4165767139999996</v>
      </c>
      <c r="O10" s="108">
        <v>11.915396899999999</v>
      </c>
      <c r="P10" s="108">
        <v>4.7379946430000004</v>
      </c>
      <c r="Q10" s="108">
        <v>5.5043834289999998</v>
      </c>
      <c r="R10" s="108">
        <v>0.76546777700000002</v>
      </c>
      <c r="S10" s="108">
        <v>0.75332046799999997</v>
      </c>
      <c r="T10" s="108">
        <v>0.76638878600000004</v>
      </c>
      <c r="U10" s="108">
        <v>-7.1342955999999999E-2</v>
      </c>
      <c r="V10" s="109">
        <v>1.6463759000000001E-2</v>
      </c>
      <c r="W10" s="110">
        <f t="shared" si="0"/>
        <v>5.4777278191428573</v>
      </c>
      <c r="X10" s="96">
        <f t="shared" si="1"/>
        <v>5.447152266571428</v>
      </c>
      <c r="Y10" s="97">
        <f t="shared" si="2"/>
        <v>0.99441820521556812</v>
      </c>
      <c r="Z10" s="108">
        <v>34013</v>
      </c>
      <c r="AA10" s="108" t="s">
        <v>210</v>
      </c>
      <c r="AB10" s="108" t="s">
        <v>162</v>
      </c>
    </row>
    <row r="11" spans="1:28" x14ac:dyDescent="0.25">
      <c r="A11" s="107" t="s">
        <v>174</v>
      </c>
      <c r="B11" s="108" t="s">
        <v>202</v>
      </c>
      <c r="C11" s="108">
        <v>34015</v>
      </c>
      <c r="D11" s="108" t="s">
        <v>211</v>
      </c>
      <c r="E11" s="108" t="s">
        <v>204</v>
      </c>
      <c r="F11" s="108" t="s">
        <v>162</v>
      </c>
      <c r="G11" s="108">
        <v>91.40849</v>
      </c>
      <c r="H11" s="108">
        <v>9.5403906240000005</v>
      </c>
      <c r="I11" s="108">
        <v>9.5403906240000005</v>
      </c>
      <c r="J11" s="108">
        <v>9.4034383170000009</v>
      </c>
      <c r="K11" s="108">
        <v>10.94823364</v>
      </c>
      <c r="L11" s="108">
        <v>86.838065499999999</v>
      </c>
      <c r="M11" s="108">
        <v>9.2855667900000007</v>
      </c>
      <c r="N11" s="108">
        <v>10.8059066</v>
      </c>
      <c r="O11" s="108">
        <v>88.227474549999997</v>
      </c>
      <c r="P11" s="108">
        <v>9.4343873439999992</v>
      </c>
      <c r="Q11" s="108">
        <v>10.98107834</v>
      </c>
      <c r="R11" s="108">
        <v>1.544795323</v>
      </c>
      <c r="S11" s="108">
        <v>1.520339812</v>
      </c>
      <c r="T11" s="108">
        <v>1.546690997</v>
      </c>
      <c r="U11" s="108">
        <v>-0.14232703699999999</v>
      </c>
      <c r="V11" s="109">
        <v>3.2844700999999997E-2</v>
      </c>
      <c r="W11" s="110">
        <f t="shared" si="0"/>
        <v>10.927901205714285</v>
      </c>
      <c r="X11" s="96">
        <f t="shared" si="1"/>
        <v>10.866903902857143</v>
      </c>
      <c r="Y11" s="97">
        <f t="shared" si="2"/>
        <v>0.99441820513299972</v>
      </c>
      <c r="Z11" s="108">
        <v>34015</v>
      </c>
      <c r="AA11" s="108" t="s">
        <v>211</v>
      </c>
      <c r="AB11" s="108" t="s">
        <v>162</v>
      </c>
    </row>
    <row r="12" spans="1:28" x14ac:dyDescent="0.25">
      <c r="A12" s="107" t="s">
        <v>174</v>
      </c>
      <c r="B12" s="108" t="s">
        <v>202</v>
      </c>
      <c r="C12" s="108">
        <v>34017</v>
      </c>
      <c r="D12" s="108" t="s">
        <v>212</v>
      </c>
      <c r="E12" s="108" t="s">
        <v>204</v>
      </c>
      <c r="F12" s="108" t="s">
        <v>162</v>
      </c>
      <c r="G12" s="108">
        <v>343.65610299999997</v>
      </c>
      <c r="H12" s="108">
        <v>388.58217999999999</v>
      </c>
      <c r="I12" s="108">
        <v>388.58217999999999</v>
      </c>
      <c r="J12" s="108">
        <v>383.00408279999999</v>
      </c>
      <c r="K12" s="108">
        <v>839.76485149999996</v>
      </c>
      <c r="L12" s="108">
        <v>326.47329789999998</v>
      </c>
      <c r="M12" s="108">
        <v>378.20314990000003</v>
      </c>
      <c r="N12" s="108">
        <v>828.84790840000005</v>
      </c>
      <c r="O12" s="108">
        <v>331.69687060000001</v>
      </c>
      <c r="P12" s="108">
        <v>384.26464340000001</v>
      </c>
      <c r="Q12" s="108">
        <v>842.28414599999996</v>
      </c>
      <c r="R12" s="108">
        <v>456.76076870000003</v>
      </c>
      <c r="S12" s="108">
        <v>450.64475850000002</v>
      </c>
      <c r="T12" s="108">
        <v>458.01950269999998</v>
      </c>
      <c r="U12" s="108">
        <v>-10.91694307</v>
      </c>
      <c r="V12" s="109">
        <v>2.519294554</v>
      </c>
      <c r="W12" s="110">
        <f t="shared" si="0"/>
        <v>838.20528819999993</v>
      </c>
      <c r="X12" s="96">
        <f t="shared" si="1"/>
        <v>833.52659830000005</v>
      </c>
      <c r="Y12" s="97">
        <f t="shared" si="2"/>
        <v>0.99441820522267632</v>
      </c>
      <c r="Z12" s="108">
        <v>34017</v>
      </c>
      <c r="AA12" s="108" t="s">
        <v>212</v>
      </c>
      <c r="AB12" s="108" t="s">
        <v>162</v>
      </c>
    </row>
    <row r="13" spans="1:28" x14ac:dyDescent="0.25">
      <c r="A13" s="107" t="s">
        <v>174</v>
      </c>
      <c r="B13" s="108" t="s">
        <v>202</v>
      </c>
      <c r="C13" s="108">
        <v>34019</v>
      </c>
      <c r="D13" s="108" t="s">
        <v>213</v>
      </c>
      <c r="E13" s="108" t="s">
        <v>204</v>
      </c>
      <c r="F13" s="108" t="s">
        <v>162</v>
      </c>
      <c r="G13" s="108"/>
      <c r="H13" s="108"/>
      <c r="I13" s="108"/>
      <c r="J13" s="108"/>
      <c r="K13" s="108">
        <v>2.9032999999999999E-4</v>
      </c>
      <c r="L13" s="108"/>
      <c r="M13" s="108"/>
      <c r="N13" s="108">
        <v>2.8655599999999999E-4</v>
      </c>
      <c r="O13" s="108"/>
      <c r="P13" s="108"/>
      <c r="Q13" s="108">
        <v>2.9120099999999999E-4</v>
      </c>
      <c r="R13" s="108"/>
      <c r="S13" s="108"/>
      <c r="T13" s="108"/>
      <c r="U13" s="111">
        <v>-3.7699999999999999E-6</v>
      </c>
      <c r="V13" s="112">
        <v>8.71E-7</v>
      </c>
      <c r="W13" s="110">
        <f t="shared" si="0"/>
        <v>2.8979085714285713E-4</v>
      </c>
      <c r="X13" s="96">
        <f t="shared" si="1"/>
        <v>2.8817342857142858E-4</v>
      </c>
      <c r="Y13" s="97">
        <f t="shared" si="2"/>
        <v>0.99441863491700433</v>
      </c>
      <c r="Z13" s="108">
        <v>34019</v>
      </c>
      <c r="AA13" s="108" t="s">
        <v>213</v>
      </c>
      <c r="AB13" s="108" t="s">
        <v>162</v>
      </c>
    </row>
    <row r="14" spans="1:28" x14ac:dyDescent="0.25">
      <c r="A14" s="107" t="s">
        <v>174</v>
      </c>
      <c r="B14" s="108" t="s">
        <v>202</v>
      </c>
      <c r="C14" s="108">
        <v>34021</v>
      </c>
      <c r="D14" s="108" t="s">
        <v>214</v>
      </c>
      <c r="E14" s="108" t="s">
        <v>204</v>
      </c>
      <c r="F14" s="108" t="s">
        <v>162</v>
      </c>
      <c r="G14" s="108">
        <v>1.8259999999999998E-2</v>
      </c>
      <c r="H14" s="108">
        <v>4.7243100000000003E-2</v>
      </c>
      <c r="I14" s="108">
        <v>4.7243100000000003E-2</v>
      </c>
      <c r="J14" s="108">
        <v>4.6564925E-2</v>
      </c>
      <c r="K14" s="108"/>
      <c r="L14" s="108">
        <v>1.7347000000000001E-2</v>
      </c>
      <c r="M14" s="108">
        <v>4.5981237000000001E-2</v>
      </c>
      <c r="N14" s="108"/>
      <c r="O14" s="108">
        <v>1.7624552000000002E-2</v>
      </c>
      <c r="P14" s="108">
        <v>4.6718181999999997E-2</v>
      </c>
      <c r="Q14" s="108"/>
      <c r="R14" s="108"/>
      <c r="S14" s="108"/>
      <c r="T14" s="108"/>
      <c r="U14" s="108"/>
      <c r="V14" s="109"/>
      <c r="W14" s="110">
        <f t="shared" si="0"/>
        <v>0</v>
      </c>
      <c r="X14" s="96">
        <f t="shared" si="1"/>
        <v>0</v>
      </c>
      <c r="Y14" s="97"/>
      <c r="Z14" s="108">
        <v>34021</v>
      </c>
      <c r="AA14" s="108" t="s">
        <v>214</v>
      </c>
      <c r="AB14" s="108" t="s">
        <v>162</v>
      </c>
    </row>
    <row r="15" spans="1:28" x14ac:dyDescent="0.25">
      <c r="A15" s="107" t="s">
        <v>174</v>
      </c>
      <c r="B15" s="108" t="s">
        <v>202</v>
      </c>
      <c r="C15" s="108">
        <v>34023</v>
      </c>
      <c r="D15" s="108" t="s">
        <v>215</v>
      </c>
      <c r="E15" s="108" t="s">
        <v>204</v>
      </c>
      <c r="F15" s="108" t="s">
        <v>162</v>
      </c>
      <c r="G15" s="108">
        <v>57.571610999999997</v>
      </c>
      <c r="H15" s="108">
        <v>48.494739260000003</v>
      </c>
      <c r="I15" s="108">
        <v>48.494739260000003</v>
      </c>
      <c r="J15" s="108">
        <v>47.798597280000003</v>
      </c>
      <c r="K15" s="108">
        <v>28.893832029999999</v>
      </c>
      <c r="L15" s="108">
        <v>54.693030450000002</v>
      </c>
      <c r="M15" s="108">
        <v>47.199444769999999</v>
      </c>
      <c r="N15" s="108">
        <v>28.518212210000002</v>
      </c>
      <c r="O15" s="108">
        <v>55.568118939999998</v>
      </c>
      <c r="P15" s="108">
        <v>47.955914210000003</v>
      </c>
      <c r="Q15" s="108">
        <v>28.98051353</v>
      </c>
      <c r="R15" s="108">
        <v>-18.904765250000001</v>
      </c>
      <c r="S15" s="108">
        <v>-18.681232560000002</v>
      </c>
      <c r="T15" s="108">
        <v>-18.975400690000001</v>
      </c>
      <c r="U15" s="108">
        <v>-0.375619816</v>
      </c>
      <c r="V15" s="109">
        <v>8.6681495999999997E-2</v>
      </c>
      <c r="W15" s="110">
        <f t="shared" si="0"/>
        <v>28.840172055714284</v>
      </c>
      <c r="X15" s="96">
        <f t="shared" si="1"/>
        <v>28.679192132857143</v>
      </c>
      <c r="Y15" s="97">
        <f t="shared" si="2"/>
        <v>0.99441820518455448</v>
      </c>
      <c r="Z15" s="108">
        <v>34023</v>
      </c>
      <c r="AA15" s="108" t="s">
        <v>215</v>
      </c>
      <c r="AB15" s="108" t="s">
        <v>162</v>
      </c>
    </row>
    <row r="16" spans="1:28" x14ac:dyDescent="0.25">
      <c r="A16" s="107" t="s">
        <v>174</v>
      </c>
      <c r="B16" s="108" t="s">
        <v>202</v>
      </c>
      <c r="C16" s="108">
        <v>34025</v>
      </c>
      <c r="D16" s="108" t="s">
        <v>216</v>
      </c>
      <c r="E16" s="108" t="s">
        <v>204</v>
      </c>
      <c r="F16" s="108" t="s">
        <v>162</v>
      </c>
      <c r="G16" s="108">
        <v>22.086308219999999</v>
      </c>
      <c r="H16" s="108">
        <v>14.32338157</v>
      </c>
      <c r="I16" s="108">
        <v>14.32338157</v>
      </c>
      <c r="J16" s="108">
        <v>14.117769429999999</v>
      </c>
      <c r="K16" s="108">
        <v>158.1790244</v>
      </c>
      <c r="L16" s="108">
        <v>20.9819928</v>
      </c>
      <c r="M16" s="108">
        <v>13.940804050000001</v>
      </c>
      <c r="N16" s="108">
        <v>156.12269710000001</v>
      </c>
      <c r="O16" s="108">
        <v>21.317704689999999</v>
      </c>
      <c r="P16" s="108">
        <v>14.164234479999999</v>
      </c>
      <c r="Q16" s="108">
        <v>158.6535615</v>
      </c>
      <c r="R16" s="108">
        <v>144.06125499999999</v>
      </c>
      <c r="S16" s="108">
        <v>142.181893</v>
      </c>
      <c r="T16" s="108">
        <v>144.489327</v>
      </c>
      <c r="U16" s="108">
        <v>-2.056327317</v>
      </c>
      <c r="V16" s="109">
        <v>0.47453707299999998</v>
      </c>
      <c r="W16" s="110">
        <f t="shared" si="0"/>
        <v>157.88526335714286</v>
      </c>
      <c r="X16" s="96">
        <f t="shared" si="1"/>
        <v>157.00398022857144</v>
      </c>
      <c r="Y16" s="97">
        <f t="shared" si="2"/>
        <v>0.99441820528507507</v>
      </c>
      <c r="Z16" s="108">
        <v>34025</v>
      </c>
      <c r="AA16" s="108" t="s">
        <v>216</v>
      </c>
      <c r="AB16" s="108" t="s">
        <v>162</v>
      </c>
    </row>
    <row r="17" spans="1:28" x14ac:dyDescent="0.25">
      <c r="A17" s="107" t="s">
        <v>174</v>
      </c>
      <c r="B17" s="108" t="s">
        <v>202</v>
      </c>
      <c r="C17" s="108">
        <v>34029</v>
      </c>
      <c r="D17" s="108" t="s">
        <v>217</v>
      </c>
      <c r="E17" s="108" t="s">
        <v>204</v>
      </c>
      <c r="F17" s="108" t="s">
        <v>162</v>
      </c>
      <c r="G17" s="108">
        <v>7.6732795200000004</v>
      </c>
      <c r="H17" s="108">
        <v>517.23944119999999</v>
      </c>
      <c r="I17" s="108">
        <v>517.23944119999999</v>
      </c>
      <c r="J17" s="108">
        <v>509.81446899999997</v>
      </c>
      <c r="K17" s="108">
        <v>43.222660859999998</v>
      </c>
      <c r="L17" s="108">
        <v>7.2896155440000001</v>
      </c>
      <c r="M17" s="108">
        <v>503.42397570000003</v>
      </c>
      <c r="N17" s="108">
        <v>42.660766270000003</v>
      </c>
      <c r="O17" s="108">
        <v>7.4062493930000004</v>
      </c>
      <c r="P17" s="108">
        <v>511.4923938</v>
      </c>
      <c r="Q17" s="108">
        <v>43.352328839999998</v>
      </c>
      <c r="R17" s="108">
        <v>-466.5918082</v>
      </c>
      <c r="S17" s="108">
        <v>-460.76320950000002</v>
      </c>
      <c r="T17" s="108">
        <v>-468.14006490000003</v>
      </c>
      <c r="U17" s="108">
        <v>-0.56189459100000005</v>
      </c>
      <c r="V17" s="109">
        <v>0.12966798299999999</v>
      </c>
      <c r="W17" s="110">
        <f t="shared" si="0"/>
        <v>43.142390204285711</v>
      </c>
      <c r="X17" s="96">
        <f t="shared" si="1"/>
        <v>42.901578237142857</v>
      </c>
      <c r="Y17" s="97">
        <f t="shared" si="2"/>
        <v>0.99441820525004354</v>
      </c>
      <c r="Z17" s="108">
        <v>34029</v>
      </c>
      <c r="AA17" s="108" t="s">
        <v>217</v>
      </c>
      <c r="AB17" s="108" t="s">
        <v>162</v>
      </c>
    </row>
    <row r="18" spans="1:28" x14ac:dyDescent="0.25">
      <c r="A18" s="107" t="s">
        <v>174</v>
      </c>
      <c r="B18" s="108" t="s">
        <v>202</v>
      </c>
      <c r="C18" s="108">
        <v>34031</v>
      </c>
      <c r="D18" s="108" t="s">
        <v>218</v>
      </c>
      <c r="E18" s="108" t="s">
        <v>204</v>
      </c>
      <c r="F18" s="108" t="s">
        <v>162</v>
      </c>
      <c r="G18" s="108">
        <v>0.34853200000000001</v>
      </c>
      <c r="H18" s="108">
        <v>1.4794400000000001E-3</v>
      </c>
      <c r="I18" s="108">
        <v>1.4794400000000001E-3</v>
      </c>
      <c r="J18" s="108">
        <v>1.4582029999999999E-3</v>
      </c>
      <c r="K18" s="108">
        <v>6.8440000000000005E-4</v>
      </c>
      <c r="L18" s="108">
        <v>0.33110539999999999</v>
      </c>
      <c r="M18" s="108">
        <v>1.439924E-3</v>
      </c>
      <c r="N18" s="108">
        <v>6.7550300000000004E-4</v>
      </c>
      <c r="O18" s="108">
        <v>0.33640308600000002</v>
      </c>
      <c r="P18" s="108">
        <v>1.4630019999999999E-3</v>
      </c>
      <c r="Q18" s="108">
        <v>6.8645299999999995E-4</v>
      </c>
      <c r="R18" s="108">
        <v>-7.7380299999999999E-4</v>
      </c>
      <c r="S18" s="108">
        <v>-7.6442100000000005E-4</v>
      </c>
      <c r="T18" s="108">
        <v>-7.7654899999999997E-4</v>
      </c>
      <c r="U18" s="111">
        <v>-8.8999999999999995E-6</v>
      </c>
      <c r="V18" s="112">
        <v>2.0499999999999999E-6</v>
      </c>
      <c r="W18" s="110">
        <f t="shared" si="0"/>
        <v>6.8312900000000009E-4</v>
      </c>
      <c r="X18" s="96">
        <f t="shared" si="1"/>
        <v>6.7931600000000001E-4</v>
      </c>
      <c r="Y18" s="97">
        <f t="shared" si="2"/>
        <v>0.99441833094481413</v>
      </c>
      <c r="Z18" s="108">
        <v>34031</v>
      </c>
      <c r="AA18" s="108" t="s">
        <v>218</v>
      </c>
      <c r="AB18" s="108" t="s">
        <v>162</v>
      </c>
    </row>
    <row r="19" spans="1:28" x14ac:dyDescent="0.25">
      <c r="A19" s="107" t="s">
        <v>174</v>
      </c>
      <c r="B19" s="108" t="s">
        <v>202</v>
      </c>
      <c r="C19" s="108">
        <v>34033</v>
      </c>
      <c r="D19" s="108" t="s">
        <v>219</v>
      </c>
      <c r="E19" s="108" t="s">
        <v>204</v>
      </c>
      <c r="F19" s="108" t="s">
        <v>162</v>
      </c>
      <c r="G19" s="108">
        <v>5.9321960000000002</v>
      </c>
      <c r="H19" s="108">
        <v>6.2513634099999997</v>
      </c>
      <c r="I19" s="108">
        <v>6.2513634099999997</v>
      </c>
      <c r="J19" s="108">
        <v>6.1616250880000001</v>
      </c>
      <c r="K19" s="108">
        <v>14.9948432</v>
      </c>
      <c r="L19" s="108">
        <v>5.6355861999999997</v>
      </c>
      <c r="M19" s="108">
        <v>6.0843894929999998</v>
      </c>
      <c r="N19" s="108">
        <v>14.799910240000001</v>
      </c>
      <c r="O19" s="108">
        <v>5.7257555790000003</v>
      </c>
      <c r="P19" s="108">
        <v>6.1819045109999999</v>
      </c>
      <c r="Q19" s="108">
        <v>15.039827730000001</v>
      </c>
      <c r="R19" s="108">
        <v>8.8332181120000008</v>
      </c>
      <c r="S19" s="108">
        <v>8.7155207449999992</v>
      </c>
      <c r="T19" s="108">
        <v>8.8579232179999998</v>
      </c>
      <c r="U19" s="108">
        <v>-0.19493296199999999</v>
      </c>
      <c r="V19" s="109">
        <v>4.4984530000000002E-2</v>
      </c>
      <c r="W19" s="110">
        <f t="shared" si="0"/>
        <v>14.966995634285714</v>
      </c>
      <c r="X19" s="96">
        <f t="shared" si="1"/>
        <v>14.883452937142858</v>
      </c>
      <c r="Y19" s="97">
        <f t="shared" si="2"/>
        <v>0.99441820528420011</v>
      </c>
      <c r="Z19" s="108">
        <v>34033</v>
      </c>
      <c r="AA19" s="108" t="s">
        <v>219</v>
      </c>
      <c r="AB19" s="108" t="s">
        <v>162</v>
      </c>
    </row>
    <row r="20" spans="1:28" x14ac:dyDescent="0.25">
      <c r="A20" s="107" t="s">
        <v>174</v>
      </c>
      <c r="B20" s="108" t="s">
        <v>202</v>
      </c>
      <c r="C20" s="108">
        <v>34035</v>
      </c>
      <c r="D20" s="108" t="s">
        <v>220</v>
      </c>
      <c r="E20" s="108" t="s">
        <v>204</v>
      </c>
      <c r="F20" s="108" t="s">
        <v>162</v>
      </c>
      <c r="G20" s="108"/>
      <c r="H20" s="108"/>
      <c r="I20" s="108"/>
      <c r="J20" s="108"/>
      <c r="K20" s="108">
        <v>1.6432999999999999E-4</v>
      </c>
      <c r="L20" s="108"/>
      <c r="M20" s="108"/>
      <c r="N20" s="108">
        <v>1.62194E-4</v>
      </c>
      <c r="O20" s="108"/>
      <c r="P20" s="108"/>
      <c r="Q20" s="108">
        <v>1.64823E-4</v>
      </c>
      <c r="R20" s="108"/>
      <c r="S20" s="108"/>
      <c r="T20" s="108"/>
      <c r="U20" s="111">
        <v>-2.1399999999999998E-6</v>
      </c>
      <c r="V20" s="112">
        <v>4.9299999999999998E-7</v>
      </c>
      <c r="W20" s="110">
        <f t="shared" si="0"/>
        <v>1.6402485714285713E-4</v>
      </c>
      <c r="X20" s="96">
        <f t="shared" si="1"/>
        <v>1.6310942857142858E-4</v>
      </c>
      <c r="Y20" s="97">
        <f t="shared" si="2"/>
        <v>0.99441896437299582</v>
      </c>
      <c r="Z20" s="108">
        <v>34035</v>
      </c>
      <c r="AA20" s="108" t="s">
        <v>220</v>
      </c>
      <c r="AB20" s="108" t="s">
        <v>162</v>
      </c>
    </row>
    <row r="21" spans="1:28" x14ac:dyDescent="0.25">
      <c r="A21" s="107" t="s">
        <v>174</v>
      </c>
      <c r="B21" s="108" t="s">
        <v>202</v>
      </c>
      <c r="C21" s="108">
        <v>34039</v>
      </c>
      <c r="D21" s="108" t="s">
        <v>221</v>
      </c>
      <c r="E21" s="108" t="s">
        <v>204</v>
      </c>
      <c r="F21" s="108" t="s">
        <v>162</v>
      </c>
      <c r="G21" s="108">
        <v>256.49169999999998</v>
      </c>
      <c r="H21" s="108">
        <v>129.53070840000001</v>
      </c>
      <c r="I21" s="108">
        <v>129.53070840000001</v>
      </c>
      <c r="J21" s="108">
        <v>127.67129509999999</v>
      </c>
      <c r="K21" s="108">
        <v>52.073545170000003</v>
      </c>
      <c r="L21" s="108">
        <v>243.667115</v>
      </c>
      <c r="M21" s="108">
        <v>126.0709432</v>
      </c>
      <c r="N21" s="108">
        <v>51.396589079999998</v>
      </c>
      <c r="O21" s="108">
        <v>247.56578880000001</v>
      </c>
      <c r="P21" s="108">
        <v>128.0914927</v>
      </c>
      <c r="Q21" s="108">
        <v>52.229765810000004</v>
      </c>
      <c r="R21" s="108">
        <v>-75.597749910000005</v>
      </c>
      <c r="S21" s="108">
        <v>-74.674354100000002</v>
      </c>
      <c r="T21" s="108">
        <v>-75.86172689</v>
      </c>
      <c r="U21" s="108">
        <v>-0.67695608699999998</v>
      </c>
      <c r="V21" s="109">
        <v>0.156220636</v>
      </c>
      <c r="W21" s="110">
        <f t="shared" si="0"/>
        <v>51.97683715714286</v>
      </c>
      <c r="X21" s="96">
        <f t="shared" si="1"/>
        <v>51.686713118571426</v>
      </c>
      <c r="Y21" s="97">
        <f t="shared" si="2"/>
        <v>0.99441820521525204</v>
      </c>
      <c r="Z21" s="108">
        <v>34039</v>
      </c>
      <c r="AA21" s="108" t="s">
        <v>221</v>
      </c>
      <c r="AB21" s="108" t="s">
        <v>162</v>
      </c>
    </row>
    <row r="22" spans="1:28" x14ac:dyDescent="0.25">
      <c r="A22" s="107" t="s">
        <v>174</v>
      </c>
      <c r="B22" s="108" t="s">
        <v>202</v>
      </c>
      <c r="C22" s="108">
        <v>34041</v>
      </c>
      <c r="D22" s="108" t="s">
        <v>222</v>
      </c>
      <c r="E22" s="108" t="s">
        <v>204</v>
      </c>
      <c r="F22" s="108" t="s">
        <v>162</v>
      </c>
      <c r="G22" s="108"/>
      <c r="H22" s="108"/>
      <c r="I22" s="108"/>
      <c r="J22" s="108"/>
      <c r="K22" s="108">
        <v>3.7429999999999999E-5</v>
      </c>
      <c r="L22" s="108"/>
      <c r="M22" s="108"/>
      <c r="N22" s="111">
        <v>3.6900000000000002E-5</v>
      </c>
      <c r="O22" s="108"/>
      <c r="P22" s="108"/>
      <c r="Q22" s="111">
        <v>3.7499999999999997E-5</v>
      </c>
      <c r="R22" s="108"/>
      <c r="S22" s="108"/>
      <c r="T22" s="108"/>
      <c r="U22" s="111">
        <v>-4.8699999999999995E-7</v>
      </c>
      <c r="V22" s="112">
        <v>1.12E-7</v>
      </c>
      <c r="W22" s="110">
        <f t="shared" si="0"/>
        <v>3.7354285714285715E-5</v>
      </c>
      <c r="X22" s="96">
        <f t="shared" si="1"/>
        <v>3.7127142857142855E-5</v>
      </c>
      <c r="Y22" s="97">
        <f t="shared" si="2"/>
        <v>0.99391922900413032</v>
      </c>
      <c r="Z22" s="108">
        <v>34041</v>
      </c>
      <c r="AA22" s="108" t="s">
        <v>222</v>
      </c>
      <c r="AB22" s="108" t="s">
        <v>162</v>
      </c>
    </row>
    <row r="23" spans="1:28" x14ac:dyDescent="0.25">
      <c r="A23" s="107" t="s">
        <v>174</v>
      </c>
      <c r="B23" s="108" t="s">
        <v>202</v>
      </c>
      <c r="C23" s="108">
        <v>34001</v>
      </c>
      <c r="D23" s="108" t="s">
        <v>203</v>
      </c>
      <c r="E23" s="108" t="s">
        <v>204</v>
      </c>
      <c r="F23" s="108" t="s">
        <v>171</v>
      </c>
      <c r="G23" s="108">
        <v>1.0470747000000001E-2</v>
      </c>
      <c r="H23" s="108">
        <v>0.53708821399999995</v>
      </c>
      <c r="I23" s="108">
        <v>0.53708821399999995</v>
      </c>
      <c r="J23" s="108">
        <v>0.53708821399999995</v>
      </c>
      <c r="K23" s="108"/>
      <c r="L23" s="108">
        <v>1.0470747000000001E-2</v>
      </c>
      <c r="M23" s="108">
        <v>0.53708821399999995</v>
      </c>
      <c r="N23" s="108"/>
      <c r="O23" s="108">
        <v>1.0470747000000001E-2</v>
      </c>
      <c r="P23" s="108">
        <v>0.53708821399999995</v>
      </c>
      <c r="Q23" s="108"/>
      <c r="R23" s="108"/>
      <c r="S23" s="108"/>
      <c r="T23" s="108"/>
      <c r="U23" s="108"/>
      <c r="V23" s="109"/>
      <c r="W23" s="110">
        <f>$J23+(($J23-$M23)/(2016-2023))</f>
        <v>0.53708821399999995</v>
      </c>
      <c r="X23" s="96">
        <f>$J23+(($J23-$M23)/(2016-2023))*4</f>
        <v>0.53708821399999995</v>
      </c>
      <c r="Y23" s="97">
        <f t="shared" ref="Y23" si="3">X23/W23</f>
        <v>1</v>
      </c>
      <c r="Z23" s="108">
        <v>34001</v>
      </c>
      <c r="AA23" s="108" t="s">
        <v>203</v>
      </c>
      <c r="AB23" s="108" t="s">
        <v>171</v>
      </c>
    </row>
    <row r="24" spans="1:28" x14ac:dyDescent="0.25">
      <c r="A24" s="107" t="s">
        <v>174</v>
      </c>
      <c r="B24" s="108" t="s">
        <v>202</v>
      </c>
      <c r="C24" s="108">
        <v>34003</v>
      </c>
      <c r="D24" s="108" t="s">
        <v>205</v>
      </c>
      <c r="E24" s="108" t="s">
        <v>204</v>
      </c>
      <c r="F24" s="108" t="s">
        <v>171</v>
      </c>
      <c r="G24" s="108">
        <v>0.19644115600000001</v>
      </c>
      <c r="H24" s="108">
        <v>0.14580000200000001</v>
      </c>
      <c r="I24" s="108">
        <v>0.14580000200000001</v>
      </c>
      <c r="J24" s="108">
        <v>0.14580000200000001</v>
      </c>
      <c r="K24" s="108"/>
      <c r="L24" s="108">
        <v>0.19644115600000001</v>
      </c>
      <c r="M24" s="108">
        <v>0.14580000200000001</v>
      </c>
      <c r="N24" s="108"/>
      <c r="O24" s="108">
        <v>0.19644115600000001</v>
      </c>
      <c r="P24" s="108">
        <v>0.14580000200000001</v>
      </c>
      <c r="Q24" s="108"/>
      <c r="R24" s="108"/>
      <c r="S24" s="108"/>
      <c r="T24" s="108"/>
      <c r="U24" s="108"/>
      <c r="V24" s="109"/>
      <c r="W24" s="110">
        <f t="shared" ref="W24:W38" si="4">$J24+(($J24-$M24)/(2016-2023))</f>
        <v>0.14580000200000001</v>
      </c>
      <c r="X24" s="96">
        <f t="shared" ref="X24:X38" si="5">$J24+(($J24-$M24)/(2016-2023))*4</f>
        <v>0.14580000200000001</v>
      </c>
      <c r="Y24" s="97">
        <f t="shared" ref="Y24:Y38" si="6">X24/W24</f>
        <v>1</v>
      </c>
      <c r="Z24" s="108">
        <v>34003</v>
      </c>
      <c r="AA24" s="108" t="s">
        <v>205</v>
      </c>
      <c r="AB24" s="108" t="s">
        <v>171</v>
      </c>
    </row>
    <row r="25" spans="1:28" x14ac:dyDescent="0.25">
      <c r="A25" s="107" t="s">
        <v>174</v>
      </c>
      <c r="B25" s="108" t="s">
        <v>202</v>
      </c>
      <c r="C25" s="108">
        <v>34005</v>
      </c>
      <c r="D25" s="108" t="s">
        <v>206</v>
      </c>
      <c r="E25" s="108" t="s">
        <v>204</v>
      </c>
      <c r="F25" s="108" t="s">
        <v>171</v>
      </c>
      <c r="G25" s="108">
        <v>2.198315E-2</v>
      </c>
      <c r="H25" s="108">
        <v>4.78529E-4</v>
      </c>
      <c r="I25" s="108">
        <v>4.78529E-4</v>
      </c>
      <c r="J25" s="108">
        <v>4.78529E-4</v>
      </c>
      <c r="K25" s="108"/>
      <c r="L25" s="108">
        <v>2.198315E-2</v>
      </c>
      <c r="M25" s="108">
        <v>4.78529E-4</v>
      </c>
      <c r="N25" s="108"/>
      <c r="O25" s="108">
        <v>2.198315E-2</v>
      </c>
      <c r="P25" s="108">
        <v>4.78529E-4</v>
      </c>
      <c r="Q25" s="108"/>
      <c r="R25" s="108"/>
      <c r="S25" s="108"/>
      <c r="T25" s="108"/>
      <c r="U25" s="108"/>
      <c r="V25" s="109"/>
      <c r="W25" s="110">
        <f t="shared" si="4"/>
        <v>4.78529E-4</v>
      </c>
      <c r="X25" s="96">
        <f t="shared" si="5"/>
        <v>4.78529E-4</v>
      </c>
      <c r="Y25" s="97">
        <f t="shared" si="6"/>
        <v>1</v>
      </c>
      <c r="Z25" s="108">
        <v>34005</v>
      </c>
      <c r="AA25" s="108" t="s">
        <v>206</v>
      </c>
      <c r="AB25" s="108" t="s">
        <v>171</v>
      </c>
    </row>
    <row r="26" spans="1:28" x14ac:dyDescent="0.25">
      <c r="A26" s="107" t="s">
        <v>174</v>
      </c>
      <c r="B26" s="108" t="s">
        <v>202</v>
      </c>
      <c r="C26" s="108">
        <v>34007</v>
      </c>
      <c r="D26" s="108" t="s">
        <v>207</v>
      </c>
      <c r="E26" s="108" t="s">
        <v>204</v>
      </c>
      <c r="F26" s="108" t="s">
        <v>171</v>
      </c>
      <c r="G26" s="108">
        <v>7.5715950000000004E-2</v>
      </c>
      <c r="H26" s="108">
        <v>0.17112242999999999</v>
      </c>
      <c r="I26" s="108">
        <v>0.17112242999999999</v>
      </c>
      <c r="J26" s="108">
        <v>0.17112242999999999</v>
      </c>
      <c r="K26" s="108"/>
      <c r="L26" s="108">
        <v>7.5715950000000004E-2</v>
      </c>
      <c r="M26" s="108">
        <v>0.17112242999999999</v>
      </c>
      <c r="N26" s="108"/>
      <c r="O26" s="108">
        <v>7.5715950000000004E-2</v>
      </c>
      <c r="P26" s="108">
        <v>0.17112242999999999</v>
      </c>
      <c r="Q26" s="108"/>
      <c r="R26" s="108"/>
      <c r="S26" s="108"/>
      <c r="T26" s="108"/>
      <c r="U26" s="108"/>
      <c r="V26" s="109"/>
      <c r="W26" s="110">
        <f t="shared" si="4"/>
        <v>0.17112242999999999</v>
      </c>
      <c r="X26" s="96">
        <f t="shared" si="5"/>
        <v>0.17112242999999999</v>
      </c>
      <c r="Y26" s="97">
        <f t="shared" si="6"/>
        <v>1</v>
      </c>
      <c r="Z26" s="108">
        <v>34007</v>
      </c>
      <c r="AA26" s="108" t="s">
        <v>207</v>
      </c>
      <c r="AB26" s="108" t="s">
        <v>171</v>
      </c>
    </row>
    <row r="27" spans="1:28" x14ac:dyDescent="0.25">
      <c r="A27" s="107" t="s">
        <v>174</v>
      </c>
      <c r="B27" s="108" t="s">
        <v>202</v>
      </c>
      <c r="C27" s="108">
        <v>34009</v>
      </c>
      <c r="D27" s="108" t="s">
        <v>208</v>
      </c>
      <c r="E27" s="108" t="s">
        <v>204</v>
      </c>
      <c r="F27" s="108" t="s">
        <v>171</v>
      </c>
      <c r="G27" s="108">
        <v>6.1929765999999997E-2</v>
      </c>
      <c r="H27" s="108">
        <v>5.8278513999999997E-2</v>
      </c>
      <c r="I27" s="108">
        <v>5.8278513999999997E-2</v>
      </c>
      <c r="J27" s="108">
        <v>5.8278513999999997E-2</v>
      </c>
      <c r="K27" s="108"/>
      <c r="L27" s="108">
        <v>6.1929765999999997E-2</v>
      </c>
      <c r="M27" s="108">
        <v>5.8278513999999997E-2</v>
      </c>
      <c r="N27" s="108"/>
      <c r="O27" s="108">
        <v>6.1929765999999997E-2</v>
      </c>
      <c r="P27" s="108">
        <v>5.8278513999999997E-2</v>
      </c>
      <c r="Q27" s="108"/>
      <c r="R27" s="108"/>
      <c r="S27" s="108"/>
      <c r="T27" s="108"/>
      <c r="U27" s="108"/>
      <c r="V27" s="109"/>
      <c r="W27" s="110">
        <f t="shared" si="4"/>
        <v>5.8278513999999997E-2</v>
      </c>
      <c r="X27" s="96">
        <f t="shared" si="5"/>
        <v>5.8278513999999997E-2</v>
      </c>
      <c r="Y27" s="97">
        <f t="shared" si="6"/>
        <v>1</v>
      </c>
      <c r="Z27" s="108">
        <v>34009</v>
      </c>
      <c r="AA27" s="108" t="s">
        <v>208</v>
      </c>
      <c r="AB27" s="108" t="s">
        <v>171</v>
      </c>
    </row>
    <row r="28" spans="1:28" x14ac:dyDescent="0.25">
      <c r="A28" s="107" t="s">
        <v>174</v>
      </c>
      <c r="B28" s="108" t="s">
        <v>202</v>
      </c>
      <c r="C28" s="108">
        <v>34011</v>
      </c>
      <c r="D28" s="108" t="s">
        <v>209</v>
      </c>
      <c r="E28" s="108" t="s">
        <v>204</v>
      </c>
      <c r="F28" s="108" t="s">
        <v>171</v>
      </c>
      <c r="G28" s="108">
        <v>0.20320199999999999</v>
      </c>
      <c r="H28" s="108">
        <v>0.19517225899999999</v>
      </c>
      <c r="I28" s="108">
        <v>0.19517225899999999</v>
      </c>
      <c r="J28" s="108">
        <v>0.19517225899999999</v>
      </c>
      <c r="K28" s="108"/>
      <c r="L28" s="108">
        <v>0.20320199999999999</v>
      </c>
      <c r="M28" s="108">
        <v>0.19517225899999999</v>
      </c>
      <c r="N28" s="108"/>
      <c r="O28" s="108">
        <v>0.20320199999999999</v>
      </c>
      <c r="P28" s="108">
        <v>0.19517225899999999</v>
      </c>
      <c r="Q28" s="108"/>
      <c r="R28" s="108"/>
      <c r="S28" s="108"/>
      <c r="T28" s="108"/>
      <c r="U28" s="108"/>
      <c r="V28" s="109"/>
      <c r="W28" s="110">
        <f t="shared" si="4"/>
        <v>0.19517225899999999</v>
      </c>
      <c r="X28" s="96">
        <f t="shared" si="5"/>
        <v>0.19517225899999999</v>
      </c>
      <c r="Y28" s="97">
        <f t="shared" si="6"/>
        <v>1</v>
      </c>
      <c r="Z28" s="108">
        <v>34011</v>
      </c>
      <c r="AA28" s="108" t="s">
        <v>209</v>
      </c>
      <c r="AB28" s="108" t="s">
        <v>171</v>
      </c>
    </row>
    <row r="29" spans="1:28" x14ac:dyDescent="0.25">
      <c r="A29" s="107" t="s">
        <v>174</v>
      </c>
      <c r="B29" s="108" t="s">
        <v>202</v>
      </c>
      <c r="C29" s="108">
        <v>34013</v>
      </c>
      <c r="D29" s="108" t="s">
        <v>210</v>
      </c>
      <c r="E29" s="108" t="s">
        <v>204</v>
      </c>
      <c r="F29" s="108" t="s">
        <v>171</v>
      </c>
      <c r="G29" s="108">
        <v>4.4512820000000002E-2</v>
      </c>
      <c r="H29" s="108">
        <v>2.6680780000000001E-2</v>
      </c>
      <c r="I29" s="108">
        <v>2.6680780000000001E-2</v>
      </c>
      <c r="J29" s="108">
        <v>2.6680780000000001E-2</v>
      </c>
      <c r="K29" s="108"/>
      <c r="L29" s="108">
        <v>4.4512820000000002E-2</v>
      </c>
      <c r="M29" s="108">
        <v>2.6680780000000001E-2</v>
      </c>
      <c r="N29" s="108"/>
      <c r="O29" s="108">
        <v>4.4512820000000002E-2</v>
      </c>
      <c r="P29" s="108">
        <v>2.6680780000000001E-2</v>
      </c>
      <c r="Q29" s="108"/>
      <c r="R29" s="108"/>
      <c r="S29" s="108"/>
      <c r="T29" s="108"/>
      <c r="U29" s="108"/>
      <c r="V29" s="109"/>
      <c r="W29" s="110">
        <f t="shared" si="4"/>
        <v>2.6680780000000001E-2</v>
      </c>
      <c r="X29" s="96">
        <f t="shared" si="5"/>
        <v>2.6680780000000001E-2</v>
      </c>
      <c r="Y29" s="97">
        <f t="shared" si="6"/>
        <v>1</v>
      </c>
      <c r="Z29" s="108">
        <v>34013</v>
      </c>
      <c r="AA29" s="108" t="s">
        <v>210</v>
      </c>
      <c r="AB29" s="108" t="s">
        <v>171</v>
      </c>
    </row>
    <row r="30" spans="1:28" x14ac:dyDescent="0.25">
      <c r="A30" s="107" t="s">
        <v>174</v>
      </c>
      <c r="B30" s="108" t="s">
        <v>202</v>
      </c>
      <c r="C30" s="108">
        <v>34015</v>
      </c>
      <c r="D30" s="108" t="s">
        <v>211</v>
      </c>
      <c r="E30" s="108" t="s">
        <v>204</v>
      </c>
      <c r="F30" s="108" t="s">
        <v>171</v>
      </c>
      <c r="G30" s="108">
        <v>0.17471449999999999</v>
      </c>
      <c r="H30" s="108">
        <v>2.532711E-2</v>
      </c>
      <c r="I30" s="108">
        <v>2.532711E-2</v>
      </c>
      <c r="J30" s="108">
        <v>2.532711E-2</v>
      </c>
      <c r="K30" s="108"/>
      <c r="L30" s="108">
        <v>0.17471449999999999</v>
      </c>
      <c r="M30" s="108">
        <v>2.532711E-2</v>
      </c>
      <c r="N30" s="108"/>
      <c r="O30" s="108">
        <v>0.17471449999999999</v>
      </c>
      <c r="P30" s="108">
        <v>2.532711E-2</v>
      </c>
      <c r="Q30" s="108"/>
      <c r="R30" s="108"/>
      <c r="S30" s="108"/>
      <c r="T30" s="108"/>
      <c r="U30" s="108"/>
      <c r="V30" s="109"/>
      <c r="W30" s="110">
        <f t="shared" si="4"/>
        <v>2.532711E-2</v>
      </c>
      <c r="X30" s="96">
        <f t="shared" si="5"/>
        <v>2.532711E-2</v>
      </c>
      <c r="Y30" s="97">
        <f t="shared" si="6"/>
        <v>1</v>
      </c>
      <c r="Z30" s="108">
        <v>34015</v>
      </c>
      <c r="AA30" s="108" t="s">
        <v>211</v>
      </c>
      <c r="AB30" s="108" t="s">
        <v>171</v>
      </c>
    </row>
    <row r="31" spans="1:28" x14ac:dyDescent="0.25">
      <c r="A31" s="107" t="s">
        <v>174</v>
      </c>
      <c r="B31" s="108" t="s">
        <v>202</v>
      </c>
      <c r="C31" s="108">
        <v>34017</v>
      </c>
      <c r="D31" s="108" t="s">
        <v>212</v>
      </c>
      <c r="E31" s="108" t="s">
        <v>204</v>
      </c>
      <c r="F31" s="108" t="s">
        <v>171</v>
      </c>
      <c r="G31" s="108">
        <v>1.0546744139999999</v>
      </c>
      <c r="H31" s="108">
        <v>1.0550849760000001</v>
      </c>
      <c r="I31" s="108">
        <v>1.0550849760000001</v>
      </c>
      <c r="J31" s="108">
        <v>1.0550849760000001</v>
      </c>
      <c r="K31" s="108"/>
      <c r="L31" s="108">
        <v>1.0546744139999999</v>
      </c>
      <c r="M31" s="108">
        <v>1.0550849760000001</v>
      </c>
      <c r="N31" s="108"/>
      <c r="O31" s="108">
        <v>1.0546744139999999</v>
      </c>
      <c r="P31" s="108">
        <v>1.0550849760000001</v>
      </c>
      <c r="Q31" s="108"/>
      <c r="R31" s="108"/>
      <c r="S31" s="108"/>
      <c r="T31" s="108"/>
      <c r="U31" s="108"/>
      <c r="V31" s="109"/>
      <c r="W31" s="110">
        <f t="shared" si="4"/>
        <v>1.0550849760000001</v>
      </c>
      <c r="X31" s="96">
        <f t="shared" si="5"/>
        <v>1.0550849760000001</v>
      </c>
      <c r="Y31" s="97">
        <f t="shared" si="6"/>
        <v>1</v>
      </c>
      <c r="Z31" s="108">
        <v>34017</v>
      </c>
      <c r="AA31" s="108" t="s">
        <v>212</v>
      </c>
      <c r="AB31" s="108" t="s">
        <v>171</v>
      </c>
    </row>
    <row r="32" spans="1:28" x14ac:dyDescent="0.25">
      <c r="A32" s="107" t="s">
        <v>174</v>
      </c>
      <c r="B32" s="108" t="s">
        <v>202</v>
      </c>
      <c r="C32" s="108">
        <v>34021</v>
      </c>
      <c r="D32" s="108" t="s">
        <v>214</v>
      </c>
      <c r="E32" s="108" t="s">
        <v>204</v>
      </c>
      <c r="F32" s="108" t="s">
        <v>171</v>
      </c>
      <c r="G32" s="111">
        <v>5.94E-5</v>
      </c>
      <c r="H32" s="108">
        <v>6.2600000000000004E-5</v>
      </c>
      <c r="I32" s="108">
        <v>6.2600000000000004E-5</v>
      </c>
      <c r="J32" s="108">
        <v>6.2600000000000004E-5</v>
      </c>
      <c r="K32" s="108"/>
      <c r="L32" s="111">
        <v>5.94E-5</v>
      </c>
      <c r="M32" s="108">
        <v>6.2600000000000004E-5</v>
      </c>
      <c r="N32" s="108"/>
      <c r="O32" s="111">
        <v>5.94E-5</v>
      </c>
      <c r="P32" s="108">
        <v>6.2600000000000004E-5</v>
      </c>
      <c r="Q32" s="108"/>
      <c r="R32" s="108"/>
      <c r="S32" s="108"/>
      <c r="T32" s="108"/>
      <c r="U32" s="108"/>
      <c r="V32" s="109"/>
      <c r="W32" s="110">
        <f t="shared" si="4"/>
        <v>6.2600000000000004E-5</v>
      </c>
      <c r="X32" s="96">
        <f t="shared" si="5"/>
        <v>6.2600000000000004E-5</v>
      </c>
      <c r="Y32" s="97">
        <f t="shared" si="6"/>
        <v>1</v>
      </c>
      <c r="Z32" s="108">
        <v>34021</v>
      </c>
      <c r="AA32" s="108" t="s">
        <v>214</v>
      </c>
      <c r="AB32" s="108" t="s">
        <v>171</v>
      </c>
    </row>
    <row r="33" spans="1:28" x14ac:dyDescent="0.25">
      <c r="A33" s="107" t="s">
        <v>174</v>
      </c>
      <c r="B33" s="108" t="s">
        <v>202</v>
      </c>
      <c r="C33" s="108">
        <v>34023</v>
      </c>
      <c r="D33" s="108" t="s">
        <v>215</v>
      </c>
      <c r="E33" s="108" t="s">
        <v>204</v>
      </c>
      <c r="F33" s="108" t="s">
        <v>171</v>
      </c>
      <c r="G33" s="108">
        <v>0.30505093999999999</v>
      </c>
      <c r="H33" s="108">
        <v>0.227198224</v>
      </c>
      <c r="I33" s="108">
        <v>0.227198224</v>
      </c>
      <c r="J33" s="108">
        <v>0.227198224</v>
      </c>
      <c r="K33" s="108"/>
      <c r="L33" s="108">
        <v>0.30505093999999999</v>
      </c>
      <c r="M33" s="108">
        <v>0.227198224</v>
      </c>
      <c r="N33" s="108"/>
      <c r="O33" s="108">
        <v>0.30505093999999999</v>
      </c>
      <c r="P33" s="108">
        <v>0.227198224</v>
      </c>
      <c r="Q33" s="108"/>
      <c r="R33" s="108"/>
      <c r="S33" s="108"/>
      <c r="T33" s="108"/>
      <c r="U33" s="108"/>
      <c r="V33" s="109"/>
      <c r="W33" s="110">
        <f t="shared" si="4"/>
        <v>0.227198224</v>
      </c>
      <c r="X33" s="96">
        <f t="shared" si="5"/>
        <v>0.227198224</v>
      </c>
      <c r="Y33" s="97">
        <f t="shared" si="6"/>
        <v>1</v>
      </c>
      <c r="Z33" s="108">
        <v>34023</v>
      </c>
      <c r="AA33" s="108" t="s">
        <v>215</v>
      </c>
      <c r="AB33" s="108" t="s">
        <v>171</v>
      </c>
    </row>
    <row r="34" spans="1:28" x14ac:dyDescent="0.25">
      <c r="A34" s="107" t="s">
        <v>174</v>
      </c>
      <c r="B34" s="108" t="s">
        <v>202</v>
      </c>
      <c r="C34" s="108">
        <v>34025</v>
      </c>
      <c r="D34" s="108" t="s">
        <v>216</v>
      </c>
      <c r="E34" s="108" t="s">
        <v>204</v>
      </c>
      <c r="F34" s="108" t="s">
        <v>171</v>
      </c>
      <c r="G34" s="108">
        <v>6.0419307999999998E-2</v>
      </c>
      <c r="H34" s="108">
        <v>2.2787426999999999E-2</v>
      </c>
      <c r="I34" s="108">
        <v>2.2787426999999999E-2</v>
      </c>
      <c r="J34" s="108">
        <v>2.2787426999999999E-2</v>
      </c>
      <c r="K34" s="108"/>
      <c r="L34" s="108">
        <v>6.0419307999999998E-2</v>
      </c>
      <c r="M34" s="108">
        <v>2.2787426999999999E-2</v>
      </c>
      <c r="N34" s="108"/>
      <c r="O34" s="108">
        <v>6.0419307999999998E-2</v>
      </c>
      <c r="P34" s="108">
        <v>2.2787426999999999E-2</v>
      </c>
      <c r="Q34" s="108"/>
      <c r="R34" s="108"/>
      <c r="S34" s="108"/>
      <c r="T34" s="108"/>
      <c r="U34" s="108"/>
      <c r="V34" s="109"/>
      <c r="W34" s="110">
        <f t="shared" si="4"/>
        <v>2.2787426999999999E-2</v>
      </c>
      <c r="X34" s="96">
        <f t="shared" si="5"/>
        <v>2.2787426999999999E-2</v>
      </c>
      <c r="Y34" s="97">
        <f t="shared" si="6"/>
        <v>1</v>
      </c>
      <c r="Z34" s="108">
        <v>34025</v>
      </c>
      <c r="AA34" s="108" t="s">
        <v>216</v>
      </c>
      <c r="AB34" s="108" t="s">
        <v>171</v>
      </c>
    </row>
    <row r="35" spans="1:28" x14ac:dyDescent="0.25">
      <c r="A35" s="107" t="s">
        <v>174</v>
      </c>
      <c r="B35" s="108" t="s">
        <v>202</v>
      </c>
      <c r="C35" s="108">
        <v>34029</v>
      </c>
      <c r="D35" s="108" t="s">
        <v>217</v>
      </c>
      <c r="E35" s="108" t="s">
        <v>204</v>
      </c>
      <c r="F35" s="108" t="s">
        <v>171</v>
      </c>
      <c r="G35" s="108">
        <v>1.4961113999999999E-2</v>
      </c>
      <c r="H35" s="108">
        <v>1.3332711180000001</v>
      </c>
      <c r="I35" s="108">
        <v>1.3332711180000001</v>
      </c>
      <c r="J35" s="108">
        <v>1.3332711180000001</v>
      </c>
      <c r="K35" s="108"/>
      <c r="L35" s="108">
        <v>1.4961113999999999E-2</v>
      </c>
      <c r="M35" s="108">
        <v>1.3332711180000001</v>
      </c>
      <c r="N35" s="108"/>
      <c r="O35" s="108">
        <v>1.4961113999999999E-2</v>
      </c>
      <c r="P35" s="108">
        <v>1.3332711180000001</v>
      </c>
      <c r="Q35" s="108"/>
      <c r="R35" s="108"/>
      <c r="S35" s="108"/>
      <c r="T35" s="108"/>
      <c r="U35" s="108"/>
      <c r="V35" s="109"/>
      <c r="W35" s="110">
        <f t="shared" si="4"/>
        <v>1.3332711180000001</v>
      </c>
      <c r="X35" s="96">
        <f t="shared" si="5"/>
        <v>1.3332711180000001</v>
      </c>
      <c r="Y35" s="97">
        <f t="shared" si="6"/>
        <v>1</v>
      </c>
      <c r="Z35" s="108">
        <v>34029</v>
      </c>
      <c r="AA35" s="108" t="s">
        <v>217</v>
      </c>
      <c r="AB35" s="108" t="s">
        <v>171</v>
      </c>
    </row>
    <row r="36" spans="1:28" x14ac:dyDescent="0.25">
      <c r="A36" s="107" t="s">
        <v>174</v>
      </c>
      <c r="B36" s="108" t="s">
        <v>202</v>
      </c>
      <c r="C36" s="108">
        <v>34031</v>
      </c>
      <c r="D36" s="108" t="s">
        <v>218</v>
      </c>
      <c r="E36" s="108" t="s">
        <v>204</v>
      </c>
      <c r="F36" s="108" t="s">
        <v>171</v>
      </c>
      <c r="G36" s="108">
        <v>1.1333700000000001E-3</v>
      </c>
      <c r="H36" s="111">
        <v>3.8199999999999998E-6</v>
      </c>
      <c r="I36" s="111">
        <v>3.8199999999999998E-6</v>
      </c>
      <c r="J36" s="111">
        <v>3.8199999999999998E-6</v>
      </c>
      <c r="K36" s="108"/>
      <c r="L36" s="108">
        <v>1.1333700000000001E-3</v>
      </c>
      <c r="M36" s="111">
        <v>3.8199999999999998E-6</v>
      </c>
      <c r="N36" s="108"/>
      <c r="O36" s="108">
        <v>1.1333700000000001E-3</v>
      </c>
      <c r="P36" s="111">
        <v>3.8199999999999998E-6</v>
      </c>
      <c r="Q36" s="108"/>
      <c r="R36" s="108"/>
      <c r="S36" s="108"/>
      <c r="T36" s="108"/>
      <c r="U36" s="108"/>
      <c r="V36" s="109"/>
      <c r="W36" s="110">
        <f t="shared" si="4"/>
        <v>3.8199999999999998E-6</v>
      </c>
      <c r="X36" s="96">
        <f t="shared" si="5"/>
        <v>3.8199999999999998E-6</v>
      </c>
      <c r="Y36" s="97">
        <f t="shared" si="6"/>
        <v>1</v>
      </c>
      <c r="Z36" s="108">
        <v>34031</v>
      </c>
      <c r="AA36" s="108" t="s">
        <v>218</v>
      </c>
      <c r="AB36" s="108" t="s">
        <v>171</v>
      </c>
    </row>
    <row r="37" spans="1:28" x14ac:dyDescent="0.25">
      <c r="A37" s="107" t="s">
        <v>174</v>
      </c>
      <c r="B37" s="108" t="s">
        <v>202</v>
      </c>
      <c r="C37" s="108">
        <v>34033</v>
      </c>
      <c r="D37" s="108" t="s">
        <v>219</v>
      </c>
      <c r="E37" s="108" t="s">
        <v>204</v>
      </c>
      <c r="F37" s="108" t="s">
        <v>171</v>
      </c>
      <c r="G37" s="108">
        <v>3.2444076000000002E-2</v>
      </c>
      <c r="H37" s="108">
        <v>3.0767872000000002E-2</v>
      </c>
      <c r="I37" s="108">
        <v>3.0767872000000002E-2</v>
      </c>
      <c r="J37" s="108">
        <v>3.0767872000000002E-2</v>
      </c>
      <c r="K37" s="108"/>
      <c r="L37" s="108">
        <v>3.2444076000000002E-2</v>
      </c>
      <c r="M37" s="108">
        <v>3.0767872000000002E-2</v>
      </c>
      <c r="N37" s="108"/>
      <c r="O37" s="108">
        <v>3.2444076000000002E-2</v>
      </c>
      <c r="P37" s="108">
        <v>3.0767872000000002E-2</v>
      </c>
      <c r="Q37" s="108"/>
      <c r="R37" s="108"/>
      <c r="S37" s="108"/>
      <c r="T37" s="108"/>
      <c r="U37" s="108"/>
      <c r="V37" s="109"/>
      <c r="W37" s="110">
        <f t="shared" si="4"/>
        <v>3.0767872000000002E-2</v>
      </c>
      <c r="X37" s="96">
        <f t="shared" si="5"/>
        <v>3.0767872000000002E-2</v>
      </c>
      <c r="Y37" s="97">
        <f t="shared" si="6"/>
        <v>1</v>
      </c>
      <c r="Z37" s="108">
        <v>34033</v>
      </c>
      <c r="AA37" s="108" t="s">
        <v>219</v>
      </c>
      <c r="AB37" s="108" t="s">
        <v>171</v>
      </c>
    </row>
    <row r="38" spans="1:28" x14ac:dyDescent="0.25">
      <c r="A38" s="107" t="s">
        <v>174</v>
      </c>
      <c r="B38" s="108" t="s">
        <v>202</v>
      </c>
      <c r="C38" s="108">
        <v>34039</v>
      </c>
      <c r="D38" s="108" t="s">
        <v>221</v>
      </c>
      <c r="E38" s="108" t="s">
        <v>204</v>
      </c>
      <c r="F38" s="108" t="s">
        <v>171</v>
      </c>
      <c r="G38" s="108">
        <v>1.073585</v>
      </c>
      <c r="H38" s="108">
        <v>0.616540176</v>
      </c>
      <c r="I38" s="108">
        <v>0.616540176</v>
      </c>
      <c r="J38" s="108">
        <v>0.616540176</v>
      </c>
      <c r="K38" s="108"/>
      <c r="L38" s="108">
        <v>1.073585</v>
      </c>
      <c r="M38" s="108">
        <v>0.616540176</v>
      </c>
      <c r="N38" s="108"/>
      <c r="O38" s="108">
        <v>1.073585</v>
      </c>
      <c r="P38" s="108">
        <v>0.616540176</v>
      </c>
      <c r="Q38" s="108"/>
      <c r="R38" s="108"/>
      <c r="S38" s="108"/>
      <c r="T38" s="108"/>
      <c r="U38" s="108"/>
      <c r="V38" s="109"/>
      <c r="W38" s="110">
        <f t="shared" si="4"/>
        <v>0.616540176</v>
      </c>
      <c r="X38" s="96">
        <f t="shared" si="5"/>
        <v>0.616540176</v>
      </c>
      <c r="Y38" s="97">
        <f t="shared" si="6"/>
        <v>1</v>
      </c>
      <c r="Z38" s="108">
        <v>34039</v>
      </c>
      <c r="AA38" s="108" t="s">
        <v>221</v>
      </c>
      <c r="AB38" s="108" t="s">
        <v>171</v>
      </c>
    </row>
    <row r="39" spans="1:28" x14ac:dyDescent="0.25">
      <c r="A39" s="107" t="s">
        <v>174</v>
      </c>
      <c r="B39" s="108" t="s">
        <v>202</v>
      </c>
      <c r="C39" s="108">
        <v>34001</v>
      </c>
      <c r="D39" s="108" t="s">
        <v>203</v>
      </c>
      <c r="E39" s="108" t="s">
        <v>204</v>
      </c>
      <c r="F39" s="108" t="s">
        <v>157</v>
      </c>
      <c r="G39" s="108">
        <v>27.7888585</v>
      </c>
      <c r="H39" s="108">
        <v>1066.303216</v>
      </c>
      <c r="I39" s="108">
        <v>1066.303216</v>
      </c>
      <c r="J39" s="108">
        <v>986.99904700000002</v>
      </c>
      <c r="K39" s="108">
        <v>304.84711920000001</v>
      </c>
      <c r="L39" s="108">
        <v>16.47879309</v>
      </c>
      <c r="M39" s="108">
        <v>697.83894090000001</v>
      </c>
      <c r="N39" s="108">
        <v>215.5269132</v>
      </c>
      <c r="O39" s="108">
        <v>12.910703659999999</v>
      </c>
      <c r="P39" s="108">
        <v>546.71178610000004</v>
      </c>
      <c r="Q39" s="108">
        <v>168.88530399999999</v>
      </c>
      <c r="R39" s="108">
        <v>-682.15192790000003</v>
      </c>
      <c r="S39" s="108">
        <v>-482.31202760000002</v>
      </c>
      <c r="T39" s="108">
        <v>-377.826482</v>
      </c>
      <c r="U39" s="108">
        <v>-89.320205909999999</v>
      </c>
      <c r="V39" s="109">
        <v>-135.9618151</v>
      </c>
      <c r="W39" s="110">
        <f t="shared" ref="W39:W48" si="7">$K39+(($K39-$N39)/(2016-2023))</f>
        <v>292.08708977142857</v>
      </c>
      <c r="X39" s="96">
        <f t="shared" ref="X39:X48" si="8">$K39+(($K39-$N39)/(2016-2023))*4</f>
        <v>253.8070014857143</v>
      </c>
      <c r="Y39" s="97">
        <f t="shared" ref="Y39:Y48" si="9">X39/W39</f>
        <v>0.86894289536839786</v>
      </c>
      <c r="Z39" s="108">
        <v>34001</v>
      </c>
      <c r="AA39" s="108" t="s">
        <v>203</v>
      </c>
      <c r="AB39" s="108" t="s">
        <v>157</v>
      </c>
    </row>
    <row r="40" spans="1:28" x14ac:dyDescent="0.25">
      <c r="A40" s="107" t="s">
        <v>174</v>
      </c>
      <c r="B40" s="108" t="s">
        <v>202</v>
      </c>
      <c r="C40" s="108">
        <v>34003</v>
      </c>
      <c r="D40" s="108" t="s">
        <v>205</v>
      </c>
      <c r="E40" s="108" t="s">
        <v>204</v>
      </c>
      <c r="F40" s="108" t="s">
        <v>157</v>
      </c>
      <c r="G40" s="108">
        <v>208.032611</v>
      </c>
      <c r="H40" s="108">
        <v>159.37620620000001</v>
      </c>
      <c r="I40" s="108">
        <v>159.37620620000001</v>
      </c>
      <c r="J40" s="108">
        <v>147.52291959999999</v>
      </c>
      <c r="K40" s="108">
        <v>15.87268649</v>
      </c>
      <c r="L40" s="108">
        <v>123.3633383</v>
      </c>
      <c r="M40" s="108">
        <v>104.30328</v>
      </c>
      <c r="N40" s="108">
        <v>11.221989349999999</v>
      </c>
      <c r="O40" s="108">
        <v>96.651951069999996</v>
      </c>
      <c r="P40" s="108">
        <v>81.714890310000001</v>
      </c>
      <c r="Q40" s="108">
        <v>8.7934683150000001</v>
      </c>
      <c r="R40" s="108">
        <v>-131.65023310000001</v>
      </c>
      <c r="S40" s="108">
        <v>-93.081290670000001</v>
      </c>
      <c r="T40" s="108">
        <v>-72.921422000000007</v>
      </c>
      <c r="U40" s="108">
        <v>-4.6506971420000003</v>
      </c>
      <c r="V40" s="109">
        <v>-7.0792181750000003</v>
      </c>
      <c r="W40" s="110">
        <f t="shared" si="7"/>
        <v>15.208301184285714</v>
      </c>
      <c r="X40" s="96">
        <f t="shared" si="8"/>
        <v>13.215145267142857</v>
      </c>
      <c r="Y40" s="97">
        <f t="shared" si="9"/>
        <v>0.86894289552850745</v>
      </c>
      <c r="Z40" s="108">
        <v>34003</v>
      </c>
      <c r="AA40" s="108" t="s">
        <v>205</v>
      </c>
      <c r="AB40" s="108" t="s">
        <v>157</v>
      </c>
    </row>
    <row r="41" spans="1:28" x14ac:dyDescent="0.25">
      <c r="A41" s="107" t="s">
        <v>174</v>
      </c>
      <c r="B41" s="108" t="s">
        <v>202</v>
      </c>
      <c r="C41" s="108">
        <v>34005</v>
      </c>
      <c r="D41" s="108" t="s">
        <v>206</v>
      </c>
      <c r="E41" s="108" t="s">
        <v>204</v>
      </c>
      <c r="F41" s="108" t="s">
        <v>157</v>
      </c>
      <c r="G41" s="108">
        <v>33.257280000000002</v>
      </c>
      <c r="H41" s="108">
        <v>0.93500139999999998</v>
      </c>
      <c r="I41" s="108">
        <v>0.93500139999999998</v>
      </c>
      <c r="J41" s="108">
        <v>0.86546254099999997</v>
      </c>
      <c r="K41" s="108">
        <v>34.815407450000002</v>
      </c>
      <c r="L41" s="108">
        <v>19.72156704</v>
      </c>
      <c r="M41" s="108">
        <v>0.61190886099999997</v>
      </c>
      <c r="N41" s="108">
        <v>24.614493070000002</v>
      </c>
      <c r="O41" s="108">
        <v>15.45133229</v>
      </c>
      <c r="P41" s="108">
        <v>0.47939111299999998</v>
      </c>
      <c r="Q41" s="108">
        <v>19.287735730000001</v>
      </c>
      <c r="R41" s="108">
        <v>33.949944909999999</v>
      </c>
      <c r="S41" s="108">
        <v>24.002584209999998</v>
      </c>
      <c r="T41" s="108">
        <v>18.808344609999999</v>
      </c>
      <c r="U41" s="108">
        <v>-10.20091438</v>
      </c>
      <c r="V41" s="109">
        <v>-15.527671720000001</v>
      </c>
      <c r="W41" s="110">
        <f t="shared" si="7"/>
        <v>33.358133967142862</v>
      </c>
      <c r="X41" s="96">
        <f t="shared" si="8"/>
        <v>28.986313518571428</v>
      </c>
      <c r="Y41" s="97">
        <f t="shared" si="9"/>
        <v>0.86894289552054693</v>
      </c>
      <c r="Z41" s="108">
        <v>34005</v>
      </c>
      <c r="AA41" s="108" t="s">
        <v>206</v>
      </c>
      <c r="AB41" s="108" t="s">
        <v>157</v>
      </c>
    </row>
    <row r="42" spans="1:28" x14ac:dyDescent="0.25">
      <c r="A42" s="107" t="s">
        <v>174</v>
      </c>
      <c r="B42" s="108" t="s">
        <v>202</v>
      </c>
      <c r="C42" s="108">
        <v>34007</v>
      </c>
      <c r="D42" s="108" t="s">
        <v>207</v>
      </c>
      <c r="E42" s="108" t="s">
        <v>204</v>
      </c>
      <c r="F42" s="108" t="s">
        <v>157</v>
      </c>
      <c r="G42" s="108">
        <v>156.53210000000001</v>
      </c>
      <c r="H42" s="108">
        <v>401.31427000000002</v>
      </c>
      <c r="I42" s="108">
        <v>401.31427000000002</v>
      </c>
      <c r="J42" s="108">
        <v>371.46732379999997</v>
      </c>
      <c r="K42" s="108">
        <v>171.35028</v>
      </c>
      <c r="L42" s="108">
        <v>92.823535300000003</v>
      </c>
      <c r="M42" s="108">
        <v>262.63892010000001</v>
      </c>
      <c r="N42" s="108">
        <v>121.1446479</v>
      </c>
      <c r="O42" s="108">
        <v>72.724813659999995</v>
      </c>
      <c r="P42" s="108">
        <v>205.7606486</v>
      </c>
      <c r="Q42" s="108">
        <v>94.928055099999995</v>
      </c>
      <c r="R42" s="108">
        <v>-200.1170438</v>
      </c>
      <c r="S42" s="108">
        <v>-141.49427209999999</v>
      </c>
      <c r="T42" s="108">
        <v>-110.8325935</v>
      </c>
      <c r="U42" s="108">
        <v>-50.205632029999997</v>
      </c>
      <c r="V42" s="109">
        <v>-76.42222486</v>
      </c>
      <c r="W42" s="110">
        <f t="shared" si="7"/>
        <v>164.17804684285713</v>
      </c>
      <c r="X42" s="96">
        <f t="shared" si="8"/>
        <v>142.66134737142858</v>
      </c>
      <c r="Y42" s="97">
        <f t="shared" si="9"/>
        <v>0.86894289531886537</v>
      </c>
      <c r="Z42" s="108">
        <v>34007</v>
      </c>
      <c r="AA42" s="108" t="s">
        <v>207</v>
      </c>
      <c r="AB42" s="108" t="s">
        <v>157</v>
      </c>
    </row>
    <row r="43" spans="1:28" x14ac:dyDescent="0.25">
      <c r="A43" s="107" t="s">
        <v>174</v>
      </c>
      <c r="B43" s="108" t="s">
        <v>202</v>
      </c>
      <c r="C43" s="108">
        <v>34009</v>
      </c>
      <c r="D43" s="108" t="s">
        <v>208</v>
      </c>
      <c r="E43" s="108" t="s">
        <v>204</v>
      </c>
      <c r="F43" s="108" t="s">
        <v>157</v>
      </c>
      <c r="G43" s="108">
        <v>80.491708880000004</v>
      </c>
      <c r="H43" s="108">
        <v>79.68869488</v>
      </c>
      <c r="I43" s="108">
        <v>79.68869488</v>
      </c>
      <c r="J43" s="108">
        <v>73.762007569999994</v>
      </c>
      <c r="K43" s="108">
        <v>693.2321005</v>
      </c>
      <c r="L43" s="108">
        <v>47.731583370000003</v>
      </c>
      <c r="M43" s="108">
        <v>52.1520273</v>
      </c>
      <c r="N43" s="108">
        <v>490.11509510000002</v>
      </c>
      <c r="O43" s="108">
        <v>37.396447950000002</v>
      </c>
      <c r="P43" s="108">
        <v>40.857748569999998</v>
      </c>
      <c r="Q43" s="108">
        <v>384.0505837</v>
      </c>
      <c r="R43" s="108">
        <v>619.47009290000005</v>
      </c>
      <c r="S43" s="108">
        <v>437.96306779999998</v>
      </c>
      <c r="T43" s="108">
        <v>343.19283510000002</v>
      </c>
      <c r="U43" s="108">
        <v>-203.11700540000001</v>
      </c>
      <c r="V43" s="109">
        <v>-309.1815168</v>
      </c>
      <c r="W43" s="110">
        <f t="shared" si="7"/>
        <v>664.21538544285715</v>
      </c>
      <c r="X43" s="96">
        <f t="shared" si="8"/>
        <v>577.16524027142862</v>
      </c>
      <c r="Y43" s="97">
        <f t="shared" si="9"/>
        <v>0.86894289551364579</v>
      </c>
      <c r="Z43" s="108">
        <v>34009</v>
      </c>
      <c r="AA43" s="108" t="s">
        <v>208</v>
      </c>
      <c r="AB43" s="108" t="s">
        <v>157</v>
      </c>
    </row>
    <row r="44" spans="1:28" x14ac:dyDescent="0.25">
      <c r="A44" s="107" t="s">
        <v>174</v>
      </c>
      <c r="B44" s="108" t="s">
        <v>202</v>
      </c>
      <c r="C44" s="108">
        <v>34011</v>
      </c>
      <c r="D44" s="108" t="s">
        <v>209</v>
      </c>
      <c r="E44" s="108" t="s">
        <v>204</v>
      </c>
      <c r="F44" s="108" t="s">
        <v>157</v>
      </c>
      <c r="G44" s="108">
        <v>236.66800000000001</v>
      </c>
      <c r="H44" s="108">
        <v>234.0907033</v>
      </c>
      <c r="I44" s="108">
        <v>234.0907033</v>
      </c>
      <c r="J44" s="108">
        <v>216.68067550000001</v>
      </c>
      <c r="K44" s="108">
        <v>135.90299419999999</v>
      </c>
      <c r="L44" s="108">
        <v>140.34412399999999</v>
      </c>
      <c r="M44" s="108">
        <v>153.19995850000001</v>
      </c>
      <c r="N44" s="108">
        <v>96.083416920000005</v>
      </c>
      <c r="O44" s="108">
        <v>109.95595280000001</v>
      </c>
      <c r="P44" s="108">
        <v>120.0222831</v>
      </c>
      <c r="Q44" s="108">
        <v>75.290258800000004</v>
      </c>
      <c r="R44" s="108">
        <v>-80.777681240000007</v>
      </c>
      <c r="S44" s="108">
        <v>-57.116541609999999</v>
      </c>
      <c r="T44" s="108">
        <v>-44.732024350000003</v>
      </c>
      <c r="U44" s="108">
        <v>-39.81957731</v>
      </c>
      <c r="V44" s="109">
        <v>-60.612735430000001</v>
      </c>
      <c r="W44" s="110">
        <f t="shared" si="7"/>
        <v>130.21448315999999</v>
      </c>
      <c r="X44" s="96">
        <f t="shared" si="8"/>
        <v>113.14895004</v>
      </c>
      <c r="Y44" s="97">
        <f t="shared" si="9"/>
        <v>0.86894289555309412</v>
      </c>
      <c r="Z44" s="108">
        <v>34011</v>
      </c>
      <c r="AA44" s="108" t="s">
        <v>209</v>
      </c>
      <c r="AB44" s="108" t="s">
        <v>157</v>
      </c>
    </row>
    <row r="45" spans="1:28" x14ac:dyDescent="0.25">
      <c r="A45" s="107" t="s">
        <v>174</v>
      </c>
      <c r="B45" s="108" t="s">
        <v>202</v>
      </c>
      <c r="C45" s="108">
        <v>34013</v>
      </c>
      <c r="D45" s="108" t="s">
        <v>210</v>
      </c>
      <c r="E45" s="108" t="s">
        <v>204</v>
      </c>
      <c r="F45" s="108" t="s">
        <v>157</v>
      </c>
      <c r="G45" s="108">
        <v>67.114609999999999</v>
      </c>
      <c r="H45" s="108">
        <v>28.402850000000001</v>
      </c>
      <c r="I45" s="108">
        <v>28.402850000000001</v>
      </c>
      <c r="J45" s="108">
        <v>26.290444839999999</v>
      </c>
      <c r="K45" s="108">
        <v>35.98690886</v>
      </c>
      <c r="L45" s="108">
        <v>39.798963729999997</v>
      </c>
      <c r="M45" s="108">
        <v>18.58815997</v>
      </c>
      <c r="N45" s="108">
        <v>25.442744560000001</v>
      </c>
      <c r="O45" s="108">
        <v>31.181447810000002</v>
      </c>
      <c r="P45" s="108">
        <v>14.562624039999999</v>
      </c>
      <c r="Q45" s="108">
        <v>19.93674751</v>
      </c>
      <c r="R45" s="108">
        <v>9.6964640230000008</v>
      </c>
      <c r="S45" s="108">
        <v>6.85458459</v>
      </c>
      <c r="T45" s="108">
        <v>5.3741234650000003</v>
      </c>
      <c r="U45" s="108">
        <v>-10.5441643</v>
      </c>
      <c r="V45" s="109">
        <v>-16.05016135</v>
      </c>
      <c r="W45" s="110">
        <f t="shared" si="7"/>
        <v>34.480599674285713</v>
      </c>
      <c r="X45" s="96">
        <f t="shared" si="8"/>
        <v>29.961672117142857</v>
      </c>
      <c r="Y45" s="97">
        <f t="shared" si="9"/>
        <v>0.8689428954301831</v>
      </c>
      <c r="Z45" s="108">
        <v>34013</v>
      </c>
      <c r="AA45" s="108" t="s">
        <v>210</v>
      </c>
      <c r="AB45" s="108" t="s">
        <v>157</v>
      </c>
    </row>
    <row r="46" spans="1:28" x14ac:dyDescent="0.25">
      <c r="A46" s="107" t="s">
        <v>174</v>
      </c>
      <c r="B46" s="108" t="s">
        <v>202</v>
      </c>
      <c r="C46" s="108">
        <v>34015</v>
      </c>
      <c r="D46" s="108" t="s">
        <v>211</v>
      </c>
      <c r="E46" s="108" t="s">
        <v>204</v>
      </c>
      <c r="F46" s="108" t="s">
        <v>157</v>
      </c>
      <c r="G46" s="108">
        <v>449.68849999999998</v>
      </c>
      <c r="H46" s="108">
        <v>49.319570069999997</v>
      </c>
      <c r="I46" s="108">
        <v>49.319570069999997</v>
      </c>
      <c r="J46" s="108">
        <v>45.65152569</v>
      </c>
      <c r="K46" s="108">
        <v>71.77742164</v>
      </c>
      <c r="L46" s="108">
        <v>266.66528049999999</v>
      </c>
      <c r="M46" s="108">
        <v>32.277044670000002</v>
      </c>
      <c r="N46" s="108">
        <v>50.746637100000001</v>
      </c>
      <c r="O46" s="108">
        <v>208.92527709999999</v>
      </c>
      <c r="P46" s="108">
        <v>25.286982009999999</v>
      </c>
      <c r="Q46" s="108">
        <v>39.764691589999998</v>
      </c>
      <c r="R46" s="108">
        <v>26.12589595</v>
      </c>
      <c r="S46" s="108">
        <v>18.469592429999999</v>
      </c>
      <c r="T46" s="108">
        <v>14.477709580000001</v>
      </c>
      <c r="U46" s="108">
        <v>-21.030784539999999</v>
      </c>
      <c r="V46" s="109">
        <v>-32.012730050000002</v>
      </c>
      <c r="W46" s="110">
        <f t="shared" si="7"/>
        <v>68.773023848571427</v>
      </c>
      <c r="X46" s="96">
        <f t="shared" si="8"/>
        <v>59.759830474285714</v>
      </c>
      <c r="Y46" s="97">
        <f t="shared" si="9"/>
        <v>0.86894289548571391</v>
      </c>
      <c r="Z46" s="108">
        <v>34015</v>
      </c>
      <c r="AA46" s="108" t="s">
        <v>211</v>
      </c>
      <c r="AB46" s="108" t="s">
        <v>157</v>
      </c>
    </row>
    <row r="47" spans="1:28" x14ac:dyDescent="0.25">
      <c r="A47" s="107" t="s">
        <v>174</v>
      </c>
      <c r="B47" s="108" t="s">
        <v>202</v>
      </c>
      <c r="C47" s="108">
        <v>34017</v>
      </c>
      <c r="D47" s="108" t="s">
        <v>212</v>
      </c>
      <c r="E47" s="108" t="s">
        <v>204</v>
      </c>
      <c r="F47" s="108" t="s">
        <v>157</v>
      </c>
      <c r="G47" s="108">
        <v>1770.7231999999999</v>
      </c>
      <c r="H47" s="108">
        <v>1881.740996</v>
      </c>
      <c r="I47" s="108">
        <v>1881.740996</v>
      </c>
      <c r="J47" s="108">
        <v>1741.7902730000001</v>
      </c>
      <c r="K47" s="108">
        <v>5626.9791880000002</v>
      </c>
      <c r="L47" s="108">
        <v>1050.0388579999999</v>
      </c>
      <c r="M47" s="108">
        <v>1231.4997490000001</v>
      </c>
      <c r="N47" s="108">
        <v>3978.2742859999998</v>
      </c>
      <c r="O47" s="108">
        <v>822.67799869999999</v>
      </c>
      <c r="P47" s="108">
        <v>964.80059800000004</v>
      </c>
      <c r="Q47" s="108">
        <v>3117.34647</v>
      </c>
      <c r="R47" s="108">
        <v>3885.1889150000002</v>
      </c>
      <c r="S47" s="108">
        <v>2746.7745359999999</v>
      </c>
      <c r="T47" s="108">
        <v>2152.5458720000001</v>
      </c>
      <c r="U47" s="108">
        <v>-1648.7049019999999</v>
      </c>
      <c r="V47" s="109">
        <v>-2509.6327179999998</v>
      </c>
      <c r="W47" s="110">
        <f t="shared" si="7"/>
        <v>5391.4499162857146</v>
      </c>
      <c r="X47" s="96">
        <f t="shared" si="8"/>
        <v>4684.8621011428568</v>
      </c>
      <c r="Y47" s="97">
        <f t="shared" si="9"/>
        <v>0.8689428954893007</v>
      </c>
      <c r="Z47" s="108">
        <v>34017</v>
      </c>
      <c r="AA47" s="108" t="s">
        <v>212</v>
      </c>
      <c r="AB47" s="108" t="s">
        <v>157</v>
      </c>
    </row>
    <row r="48" spans="1:28" x14ac:dyDescent="0.25">
      <c r="A48" s="107" t="s">
        <v>174</v>
      </c>
      <c r="B48" s="108" t="s">
        <v>202</v>
      </c>
      <c r="C48" s="108">
        <v>34019</v>
      </c>
      <c r="D48" s="108" t="s">
        <v>213</v>
      </c>
      <c r="E48" s="108" t="s">
        <v>204</v>
      </c>
      <c r="F48" s="108" t="s">
        <v>157</v>
      </c>
      <c r="G48" s="108"/>
      <c r="H48" s="108"/>
      <c r="I48" s="108"/>
      <c r="J48" s="108"/>
      <c r="K48" s="108">
        <v>1.6314999999999999E-3</v>
      </c>
      <c r="L48" s="108"/>
      <c r="M48" s="108"/>
      <c r="N48" s="108">
        <v>1.1534710000000001E-3</v>
      </c>
      <c r="O48" s="108"/>
      <c r="P48" s="108"/>
      <c r="Q48" s="108">
        <v>9.03851E-4</v>
      </c>
      <c r="R48" s="108"/>
      <c r="S48" s="108"/>
      <c r="T48" s="108"/>
      <c r="U48" s="108">
        <v>-4.7803E-4</v>
      </c>
      <c r="V48" s="109">
        <v>-7.2764900000000003E-4</v>
      </c>
      <c r="W48" s="110">
        <f t="shared" si="7"/>
        <v>1.5632101428571428E-3</v>
      </c>
      <c r="X48" s="96">
        <f t="shared" si="8"/>
        <v>1.3583405714285715E-3</v>
      </c>
      <c r="Y48" s="97">
        <f t="shared" si="9"/>
        <v>0.86894303855134747</v>
      </c>
      <c r="Z48" s="108">
        <v>34019</v>
      </c>
      <c r="AA48" s="108" t="s">
        <v>213</v>
      </c>
      <c r="AB48" s="108" t="s">
        <v>157</v>
      </c>
    </row>
    <row r="49" spans="1:28" x14ac:dyDescent="0.25">
      <c r="A49" s="107" t="s">
        <v>174</v>
      </c>
      <c r="B49" s="108" t="s">
        <v>202</v>
      </c>
      <c r="C49" s="108">
        <v>34021</v>
      </c>
      <c r="D49" s="108" t="s">
        <v>214</v>
      </c>
      <c r="E49" s="108" t="s">
        <v>204</v>
      </c>
      <c r="F49" s="108" t="s">
        <v>157</v>
      </c>
      <c r="G49" s="108">
        <v>8.9830900000000005E-2</v>
      </c>
      <c r="H49" s="108">
        <v>0.244392</v>
      </c>
      <c r="I49" s="108">
        <v>0.244392</v>
      </c>
      <c r="J49" s="108">
        <v>0.226215834</v>
      </c>
      <c r="K49" s="108"/>
      <c r="L49" s="108">
        <v>5.3269723999999997E-2</v>
      </c>
      <c r="M49" s="108">
        <v>0.15994161100000001</v>
      </c>
      <c r="N49" s="108"/>
      <c r="O49" s="108">
        <v>4.1735436000000001E-2</v>
      </c>
      <c r="P49" s="108">
        <v>0.12530393300000001</v>
      </c>
      <c r="Q49" s="108"/>
      <c r="R49" s="108"/>
      <c r="S49" s="108"/>
      <c r="T49" s="108"/>
      <c r="U49" s="108"/>
      <c r="V49" s="109"/>
      <c r="W49" s="110"/>
      <c r="X49" s="96"/>
      <c r="Y49" s="97"/>
      <c r="Z49" s="108">
        <v>34021</v>
      </c>
      <c r="AA49" s="108" t="s">
        <v>214</v>
      </c>
      <c r="AB49" s="108" t="s">
        <v>157</v>
      </c>
    </row>
    <row r="50" spans="1:28" x14ac:dyDescent="0.25">
      <c r="A50" s="107" t="s">
        <v>174</v>
      </c>
      <c r="B50" s="108" t="s">
        <v>202</v>
      </c>
      <c r="C50" s="108">
        <v>34023</v>
      </c>
      <c r="D50" s="108" t="s">
        <v>215</v>
      </c>
      <c r="E50" s="108" t="s">
        <v>204</v>
      </c>
      <c r="F50" s="108" t="s">
        <v>157</v>
      </c>
      <c r="G50" s="108">
        <v>321.57981999999998</v>
      </c>
      <c r="H50" s="108">
        <v>247.6173829</v>
      </c>
      <c r="I50" s="108">
        <v>247.6173829</v>
      </c>
      <c r="J50" s="108">
        <v>229.20133530000001</v>
      </c>
      <c r="K50" s="108">
        <v>199.48392240000001</v>
      </c>
      <c r="L50" s="108">
        <v>190.69683330000001</v>
      </c>
      <c r="M50" s="108">
        <v>162.05245339999999</v>
      </c>
      <c r="N50" s="108">
        <v>141.0351331</v>
      </c>
      <c r="O50" s="108">
        <v>149.40598439999999</v>
      </c>
      <c r="P50" s="108">
        <v>126.9576417</v>
      </c>
      <c r="Q50" s="108">
        <v>110.514093</v>
      </c>
      <c r="R50" s="108">
        <v>-29.717412960000001</v>
      </c>
      <c r="S50" s="108">
        <v>-21.017320300000002</v>
      </c>
      <c r="T50" s="108">
        <v>-16.443548740000001</v>
      </c>
      <c r="U50" s="108">
        <v>-58.448789249999997</v>
      </c>
      <c r="V50" s="109">
        <v>-88.969829369999999</v>
      </c>
      <c r="W50" s="110">
        <f t="shared" ref="W50:W56" si="10">$K50+(($K50-$N50)/(2016-2023))</f>
        <v>191.13409535714285</v>
      </c>
      <c r="X50" s="96">
        <f t="shared" ref="X50:X56" si="11">$K50+(($K50-$N50)/(2016-2023))*4</f>
        <v>166.08461422857144</v>
      </c>
      <c r="Y50" s="97">
        <f t="shared" ref="Y50:Y56" si="12">X50/W50</f>
        <v>0.86894289539621228</v>
      </c>
      <c r="Z50" s="108">
        <v>34023</v>
      </c>
      <c r="AA50" s="108" t="s">
        <v>215</v>
      </c>
      <c r="AB50" s="108" t="s">
        <v>157</v>
      </c>
    </row>
    <row r="51" spans="1:28" x14ac:dyDescent="0.25">
      <c r="A51" s="107" t="s">
        <v>174</v>
      </c>
      <c r="B51" s="108" t="s">
        <v>202</v>
      </c>
      <c r="C51" s="108">
        <v>34025</v>
      </c>
      <c r="D51" s="108" t="s">
        <v>216</v>
      </c>
      <c r="E51" s="108" t="s">
        <v>204</v>
      </c>
      <c r="F51" s="108" t="s">
        <v>157</v>
      </c>
      <c r="G51" s="108">
        <v>111.76814450000001</v>
      </c>
      <c r="H51" s="108">
        <v>73.917274699999993</v>
      </c>
      <c r="I51" s="108">
        <v>73.917274699999993</v>
      </c>
      <c r="J51" s="108">
        <v>68.419825230000001</v>
      </c>
      <c r="K51" s="108">
        <v>1031.0512679999999</v>
      </c>
      <c r="L51" s="108">
        <v>66.278509679999999</v>
      </c>
      <c r="M51" s="108">
        <v>48.37493868</v>
      </c>
      <c r="N51" s="108">
        <v>728.95324630000005</v>
      </c>
      <c r="O51" s="108">
        <v>51.927479929999997</v>
      </c>
      <c r="P51" s="108">
        <v>37.898643329999999</v>
      </c>
      <c r="Q51" s="108">
        <v>571.20240239999998</v>
      </c>
      <c r="R51" s="108">
        <v>962.63144260000001</v>
      </c>
      <c r="S51" s="108">
        <v>680.57830769999998</v>
      </c>
      <c r="T51" s="108">
        <v>533.30375900000001</v>
      </c>
      <c r="U51" s="108">
        <v>-302.09802150000002</v>
      </c>
      <c r="V51" s="109">
        <v>-459.84886540000002</v>
      </c>
      <c r="W51" s="110">
        <f t="shared" si="10"/>
        <v>987.89440775714286</v>
      </c>
      <c r="X51" s="96">
        <f t="shared" si="11"/>
        <v>858.4238270285714</v>
      </c>
      <c r="Y51" s="97">
        <f t="shared" si="12"/>
        <v>0.86894289540264347</v>
      </c>
      <c r="Z51" s="108">
        <v>34025</v>
      </c>
      <c r="AA51" s="108" t="s">
        <v>216</v>
      </c>
      <c r="AB51" s="108" t="s">
        <v>157</v>
      </c>
    </row>
    <row r="52" spans="1:28" x14ac:dyDescent="0.25">
      <c r="A52" s="107" t="s">
        <v>174</v>
      </c>
      <c r="B52" s="108" t="s">
        <v>202</v>
      </c>
      <c r="C52" s="108">
        <v>34029</v>
      </c>
      <c r="D52" s="108" t="s">
        <v>217</v>
      </c>
      <c r="E52" s="108" t="s">
        <v>204</v>
      </c>
      <c r="F52" s="108" t="s">
        <v>157</v>
      </c>
      <c r="G52" s="108">
        <v>37.749037309999999</v>
      </c>
      <c r="H52" s="108">
        <v>2718.0994110000001</v>
      </c>
      <c r="I52" s="108">
        <v>2718.0994110000001</v>
      </c>
      <c r="J52" s="108">
        <v>2515.9462039999999</v>
      </c>
      <c r="K52" s="108">
        <v>288.99247459999998</v>
      </c>
      <c r="L52" s="108">
        <v>22.38517912</v>
      </c>
      <c r="M52" s="108">
        <v>1778.852005</v>
      </c>
      <c r="N52" s="108">
        <v>204.3176795</v>
      </c>
      <c r="O52" s="108">
        <v>17.538202729999998</v>
      </c>
      <c r="P52" s="108">
        <v>1393.6157760000001</v>
      </c>
      <c r="Q52" s="108">
        <v>160.10183090000001</v>
      </c>
      <c r="R52" s="108">
        <v>-2226.9537289999998</v>
      </c>
      <c r="S52" s="108">
        <v>-1574.534326</v>
      </c>
      <c r="T52" s="108">
        <v>-1233.5139449999999</v>
      </c>
      <c r="U52" s="108">
        <v>-84.67479505</v>
      </c>
      <c r="V52" s="109">
        <v>-128.8906437</v>
      </c>
      <c r="W52" s="110">
        <f t="shared" si="10"/>
        <v>276.89607530000001</v>
      </c>
      <c r="X52" s="96">
        <f t="shared" si="11"/>
        <v>240.60687739999997</v>
      </c>
      <c r="Y52" s="97">
        <f t="shared" si="12"/>
        <v>0.86894289541416248</v>
      </c>
      <c r="Z52" s="108">
        <v>34029</v>
      </c>
      <c r="AA52" s="108" t="s">
        <v>217</v>
      </c>
      <c r="AB52" s="108" t="s">
        <v>157</v>
      </c>
    </row>
    <row r="53" spans="1:28" x14ac:dyDescent="0.25">
      <c r="A53" s="107" t="s">
        <v>174</v>
      </c>
      <c r="B53" s="108" t="s">
        <v>202</v>
      </c>
      <c r="C53" s="108">
        <v>34031</v>
      </c>
      <c r="D53" s="108" t="s">
        <v>218</v>
      </c>
      <c r="E53" s="108" t="s">
        <v>204</v>
      </c>
      <c r="F53" s="108" t="s">
        <v>157</v>
      </c>
      <c r="G53" s="108">
        <v>1.71462</v>
      </c>
      <c r="H53" s="108">
        <v>7.9698600000000005E-3</v>
      </c>
      <c r="I53" s="108">
        <v>7.9698600000000005E-3</v>
      </c>
      <c r="J53" s="108">
        <v>7.3771180000000002E-3</v>
      </c>
      <c r="K53" s="108">
        <v>4.3491700000000003E-3</v>
      </c>
      <c r="L53" s="108">
        <v>1.01676966</v>
      </c>
      <c r="M53" s="108">
        <v>5.2158509999999996E-3</v>
      </c>
      <c r="N53" s="108">
        <v>3.0748630000000002E-3</v>
      </c>
      <c r="O53" s="108">
        <v>0.79661245199999997</v>
      </c>
      <c r="P53" s="108">
        <v>4.0862829999999996E-3</v>
      </c>
      <c r="Q53" s="108">
        <v>2.4094400000000001E-3</v>
      </c>
      <c r="R53" s="108">
        <v>-3.0279479999999999E-3</v>
      </c>
      <c r="S53" s="108">
        <v>-2.1409879999999999E-3</v>
      </c>
      <c r="T53" s="108">
        <v>-1.6768429999999999E-3</v>
      </c>
      <c r="U53" s="108">
        <v>-1.2743069999999999E-3</v>
      </c>
      <c r="V53" s="109">
        <v>-1.93973E-3</v>
      </c>
      <c r="W53" s="110">
        <f t="shared" si="10"/>
        <v>4.1671261428571429E-3</v>
      </c>
      <c r="X53" s="96">
        <f t="shared" si="11"/>
        <v>3.6209945714285718E-3</v>
      </c>
      <c r="Y53" s="97">
        <f t="shared" si="12"/>
        <v>0.8689428750879804</v>
      </c>
      <c r="Z53" s="108">
        <v>34031</v>
      </c>
      <c r="AA53" s="108" t="s">
        <v>218</v>
      </c>
      <c r="AB53" s="108" t="s">
        <v>157</v>
      </c>
    </row>
    <row r="54" spans="1:28" x14ac:dyDescent="0.25">
      <c r="A54" s="107" t="s">
        <v>174</v>
      </c>
      <c r="B54" s="108" t="s">
        <v>202</v>
      </c>
      <c r="C54" s="108">
        <v>34033</v>
      </c>
      <c r="D54" s="108" t="s">
        <v>219</v>
      </c>
      <c r="E54" s="108" t="s">
        <v>204</v>
      </c>
      <c r="F54" s="108" t="s">
        <v>157</v>
      </c>
      <c r="G54" s="108">
        <v>39.911695999999999</v>
      </c>
      <c r="H54" s="108">
        <v>40.882263799999997</v>
      </c>
      <c r="I54" s="108">
        <v>40.882263799999997</v>
      </c>
      <c r="J54" s="108">
        <v>37.84172719</v>
      </c>
      <c r="K54" s="108">
        <v>99.25695365</v>
      </c>
      <c r="L54" s="108">
        <v>23.667635730000001</v>
      </c>
      <c r="M54" s="108">
        <v>26.7552749</v>
      </c>
      <c r="N54" s="108">
        <v>70.17466623</v>
      </c>
      <c r="O54" s="108">
        <v>18.542973960000001</v>
      </c>
      <c r="P54" s="108">
        <v>20.961031649999999</v>
      </c>
      <c r="Q54" s="108">
        <v>54.988352319999997</v>
      </c>
      <c r="R54" s="108">
        <v>61.41522646</v>
      </c>
      <c r="S54" s="108">
        <v>43.419391330000003</v>
      </c>
      <c r="T54" s="108">
        <v>34.027320670000002</v>
      </c>
      <c r="U54" s="108">
        <v>-29.08228742</v>
      </c>
      <c r="V54" s="109">
        <v>-44.268601330000003</v>
      </c>
      <c r="W54" s="110">
        <f t="shared" si="10"/>
        <v>95.102341161428569</v>
      </c>
      <c r="X54" s="96">
        <f t="shared" si="11"/>
        <v>82.638503695714292</v>
      </c>
      <c r="Y54" s="97">
        <f t="shared" si="12"/>
        <v>0.86894289547974513</v>
      </c>
      <c r="Z54" s="108">
        <v>34033</v>
      </c>
      <c r="AA54" s="108" t="s">
        <v>219</v>
      </c>
      <c r="AB54" s="108" t="s">
        <v>157</v>
      </c>
    </row>
    <row r="55" spans="1:28" x14ac:dyDescent="0.25">
      <c r="A55" s="107" t="s">
        <v>174</v>
      </c>
      <c r="B55" s="108" t="s">
        <v>202</v>
      </c>
      <c r="C55" s="108">
        <v>34035</v>
      </c>
      <c r="D55" s="108" t="s">
        <v>220</v>
      </c>
      <c r="E55" s="108" t="s">
        <v>204</v>
      </c>
      <c r="F55" s="108" t="s">
        <v>157</v>
      </c>
      <c r="G55" s="108"/>
      <c r="H55" s="108"/>
      <c r="I55" s="108"/>
      <c r="J55" s="108"/>
      <c r="K55" s="108">
        <v>1.3490900000000001E-3</v>
      </c>
      <c r="L55" s="108"/>
      <c r="M55" s="108"/>
      <c r="N55" s="108">
        <v>9.5380699999999998E-4</v>
      </c>
      <c r="O55" s="108"/>
      <c r="P55" s="108"/>
      <c r="Q55" s="108">
        <v>7.47396E-4</v>
      </c>
      <c r="R55" s="108"/>
      <c r="S55" s="108"/>
      <c r="T55" s="108"/>
      <c r="U55" s="108">
        <v>-3.9528300000000002E-4</v>
      </c>
      <c r="V55" s="109">
        <v>-6.0169399999999995E-4</v>
      </c>
      <c r="W55" s="110">
        <f t="shared" si="10"/>
        <v>1.2926210000000001E-3</v>
      </c>
      <c r="X55" s="96">
        <f t="shared" si="11"/>
        <v>1.123214E-3</v>
      </c>
      <c r="Y55" s="97">
        <f t="shared" si="12"/>
        <v>0.86894302351578689</v>
      </c>
      <c r="Z55" s="108">
        <v>34035</v>
      </c>
      <c r="AA55" s="108" t="s">
        <v>220</v>
      </c>
      <c r="AB55" s="108" t="s">
        <v>157</v>
      </c>
    </row>
    <row r="56" spans="1:28" x14ac:dyDescent="0.25">
      <c r="A56" s="107" t="s">
        <v>174</v>
      </c>
      <c r="B56" s="108" t="s">
        <v>202</v>
      </c>
      <c r="C56" s="108">
        <v>34039</v>
      </c>
      <c r="D56" s="108" t="s">
        <v>221</v>
      </c>
      <c r="E56" s="108" t="s">
        <v>204</v>
      </c>
      <c r="F56" s="108" t="s">
        <v>157</v>
      </c>
      <c r="G56" s="108">
        <v>1397.0160000000001</v>
      </c>
      <c r="H56" s="108">
        <v>662.34563200000002</v>
      </c>
      <c r="I56" s="108">
        <v>662.34563200000002</v>
      </c>
      <c r="J56" s="108">
        <v>613.08500030000005</v>
      </c>
      <c r="K56" s="108">
        <v>350.46582749999999</v>
      </c>
      <c r="L56" s="108">
        <v>828.43048799999997</v>
      </c>
      <c r="M56" s="108">
        <v>433.47011179999998</v>
      </c>
      <c r="N56" s="108">
        <v>247.77934010000001</v>
      </c>
      <c r="O56" s="108">
        <v>649.05363360000001</v>
      </c>
      <c r="P56" s="108">
        <v>339.59586539999998</v>
      </c>
      <c r="Q56" s="108">
        <v>194.15806850000001</v>
      </c>
      <c r="R56" s="108">
        <v>-262.6191728</v>
      </c>
      <c r="S56" s="108">
        <v>-185.69077179999999</v>
      </c>
      <c r="T56" s="108">
        <v>-145.43779699999999</v>
      </c>
      <c r="U56" s="108">
        <v>-102.6864875</v>
      </c>
      <c r="V56" s="109">
        <v>-156.3077591</v>
      </c>
      <c r="W56" s="110">
        <f t="shared" si="10"/>
        <v>335.79632929999997</v>
      </c>
      <c r="X56" s="96">
        <f t="shared" si="11"/>
        <v>291.78783470000002</v>
      </c>
      <c r="Y56" s="97">
        <f t="shared" si="12"/>
        <v>0.86894289555892423</v>
      </c>
      <c r="Z56" s="108">
        <v>34039</v>
      </c>
      <c r="AA56" s="108" t="s">
        <v>221</v>
      </c>
      <c r="AB56" s="108" t="s">
        <v>157</v>
      </c>
    </row>
    <row r="57" spans="1:28" x14ac:dyDescent="0.25">
      <c r="A57" s="107" t="s">
        <v>174</v>
      </c>
      <c r="B57" s="108" t="s">
        <v>202</v>
      </c>
      <c r="C57" s="108">
        <v>34041</v>
      </c>
      <c r="D57" s="108" t="s">
        <v>222</v>
      </c>
      <c r="E57" s="108" t="s">
        <v>204</v>
      </c>
      <c r="F57" s="108" t="s">
        <v>157</v>
      </c>
      <c r="G57" s="108"/>
      <c r="H57" s="108"/>
      <c r="I57" s="108"/>
      <c r="J57" s="108"/>
      <c r="K57" s="108">
        <v>2.6382000000000001E-4</v>
      </c>
      <c r="L57" s="108"/>
      <c r="M57" s="108"/>
      <c r="N57" s="108">
        <v>1.8652100000000001E-4</v>
      </c>
      <c r="O57" s="108"/>
      <c r="P57" s="108"/>
      <c r="Q57" s="108">
        <v>1.4615599999999999E-4</v>
      </c>
      <c r="R57" s="108"/>
      <c r="S57" s="108"/>
      <c r="T57" s="108"/>
      <c r="U57" s="111">
        <v>-7.7299999999999995E-5</v>
      </c>
      <c r="V57" s="109">
        <v>-1.17664E-4</v>
      </c>
      <c r="W57" s="110"/>
      <c r="X57" s="96"/>
      <c r="Y57" s="97"/>
      <c r="Z57" s="108">
        <v>34041</v>
      </c>
      <c r="AA57" s="108" t="s">
        <v>222</v>
      </c>
      <c r="AB57" s="108" t="s">
        <v>157</v>
      </c>
    </row>
    <row r="58" spans="1:28" x14ac:dyDescent="0.25">
      <c r="A58" s="107" t="s">
        <v>174</v>
      </c>
      <c r="B58" s="108" t="s">
        <v>202</v>
      </c>
      <c r="C58" s="108">
        <v>34001</v>
      </c>
      <c r="D58" s="108" t="s">
        <v>203</v>
      </c>
      <c r="E58" s="108" t="s">
        <v>204</v>
      </c>
      <c r="F58" s="108" t="s">
        <v>166</v>
      </c>
      <c r="G58" s="108">
        <v>0.91842559800000001</v>
      </c>
      <c r="H58" s="108">
        <v>26.908372679999999</v>
      </c>
      <c r="I58" s="108">
        <v>26.908372679999999</v>
      </c>
      <c r="J58" s="108">
        <v>23.936800359999999</v>
      </c>
      <c r="K58" s="108">
        <v>8.3057132500000002</v>
      </c>
      <c r="L58" s="108">
        <v>0.49493955499999998</v>
      </c>
      <c r="M58" s="108">
        <v>17.157854749999998</v>
      </c>
      <c r="N58" s="108">
        <v>5.9551964000000002</v>
      </c>
      <c r="O58" s="108">
        <v>0.39115746200000001</v>
      </c>
      <c r="P58" s="108">
        <v>13.55912899</v>
      </c>
      <c r="Q58" s="108">
        <v>4.7010337</v>
      </c>
      <c r="R58" s="108">
        <v>-15.631087109999999</v>
      </c>
      <c r="S58" s="108">
        <v>-11.20265835</v>
      </c>
      <c r="T58" s="108">
        <v>-8.8580952929999999</v>
      </c>
      <c r="U58" s="108">
        <v>-2.35051685</v>
      </c>
      <c r="V58" s="109">
        <v>-3.6046795509999998</v>
      </c>
      <c r="W58" s="110">
        <f t="shared" ref="W58:W66" si="13">$K58+(($K58-$N58)/(2016-2023))</f>
        <v>7.969925128571429</v>
      </c>
      <c r="X58" s="96">
        <f t="shared" ref="X58:X66" si="14">$K58+(($K58-$N58)/(2016-2023))*4</f>
        <v>6.9625607642857146</v>
      </c>
      <c r="Y58" s="97">
        <f t="shared" ref="Y58:Y66" si="15">X58/W58</f>
        <v>0.87360428761439579</v>
      </c>
      <c r="Z58" s="108">
        <v>34001</v>
      </c>
      <c r="AA58" s="108" t="s">
        <v>203</v>
      </c>
      <c r="AB58" s="108" t="s">
        <v>166</v>
      </c>
    </row>
    <row r="59" spans="1:28" x14ac:dyDescent="0.25">
      <c r="A59" s="107" t="s">
        <v>174</v>
      </c>
      <c r="B59" s="108" t="s">
        <v>202</v>
      </c>
      <c r="C59" s="108">
        <v>34003</v>
      </c>
      <c r="D59" s="108" t="s">
        <v>205</v>
      </c>
      <c r="E59" s="108" t="s">
        <v>204</v>
      </c>
      <c r="F59" s="108" t="s">
        <v>166</v>
      </c>
      <c r="G59" s="108">
        <v>9.8220577999999996</v>
      </c>
      <c r="H59" s="108">
        <v>7.2900000800000004</v>
      </c>
      <c r="I59" s="108">
        <v>7.2900000800000004</v>
      </c>
      <c r="J59" s="108">
        <v>6.4849435010000001</v>
      </c>
      <c r="K59" s="108">
        <v>0.40787282000000002</v>
      </c>
      <c r="L59" s="108">
        <v>5.2931069480000001</v>
      </c>
      <c r="M59" s="108">
        <v>4.6483956510000004</v>
      </c>
      <c r="N59" s="108">
        <v>0.292444812</v>
      </c>
      <c r="O59" s="108">
        <v>4.1832144170000003</v>
      </c>
      <c r="P59" s="108">
        <v>3.6734310400000001</v>
      </c>
      <c r="Q59" s="108">
        <v>0.230856016</v>
      </c>
      <c r="R59" s="108">
        <v>-6.0770706810000004</v>
      </c>
      <c r="S59" s="108">
        <v>-4.3559508390000001</v>
      </c>
      <c r="T59" s="108">
        <v>-3.4425750239999999</v>
      </c>
      <c r="U59" s="108">
        <v>-0.115428008</v>
      </c>
      <c r="V59" s="109">
        <v>-0.177016804</v>
      </c>
      <c r="W59" s="110">
        <f t="shared" si="13"/>
        <v>0.39138310457142861</v>
      </c>
      <c r="X59" s="96">
        <f t="shared" si="14"/>
        <v>0.3419139582857143</v>
      </c>
      <c r="Y59" s="97">
        <f t="shared" si="15"/>
        <v>0.8736042876968747</v>
      </c>
      <c r="Z59" s="108">
        <v>34003</v>
      </c>
      <c r="AA59" s="108" t="s">
        <v>205</v>
      </c>
      <c r="AB59" s="108" t="s">
        <v>166</v>
      </c>
    </row>
    <row r="60" spans="1:28" x14ac:dyDescent="0.25">
      <c r="A60" s="107" t="s">
        <v>174</v>
      </c>
      <c r="B60" s="108" t="s">
        <v>202</v>
      </c>
      <c r="C60" s="108">
        <v>34005</v>
      </c>
      <c r="D60" s="108" t="s">
        <v>206</v>
      </c>
      <c r="E60" s="108" t="s">
        <v>204</v>
      </c>
      <c r="F60" s="108" t="s">
        <v>166</v>
      </c>
      <c r="G60" s="108">
        <v>1.0991588000000001</v>
      </c>
      <c r="H60" s="108">
        <v>2.39265E-2</v>
      </c>
      <c r="I60" s="108">
        <v>2.39265E-2</v>
      </c>
      <c r="J60" s="108">
        <v>2.1284225E-2</v>
      </c>
      <c r="K60" s="108">
        <v>0.90883541000000001</v>
      </c>
      <c r="L60" s="108">
        <v>0.59233667700000003</v>
      </c>
      <c r="M60" s="108">
        <v>1.5256492999999999E-2</v>
      </c>
      <c r="N60" s="108">
        <v>0.65163498900000005</v>
      </c>
      <c r="O60" s="108">
        <v>0.46813173299999999</v>
      </c>
      <c r="P60" s="108">
        <v>1.2056562999999999E-2</v>
      </c>
      <c r="Q60" s="108">
        <v>0.51440084200000002</v>
      </c>
      <c r="R60" s="108">
        <v>0.88755118499999996</v>
      </c>
      <c r="S60" s="108">
        <v>0.63637849599999996</v>
      </c>
      <c r="T60" s="108">
        <v>0.502344279</v>
      </c>
      <c r="U60" s="108">
        <v>-0.25720042100000001</v>
      </c>
      <c r="V60" s="109">
        <v>-0.39443456799999999</v>
      </c>
      <c r="W60" s="110">
        <f t="shared" si="13"/>
        <v>0.87209249271428568</v>
      </c>
      <c r="X60" s="96">
        <f t="shared" si="14"/>
        <v>0.76186374085714292</v>
      </c>
      <c r="Y60" s="97">
        <f t="shared" si="15"/>
        <v>0.87360428764376963</v>
      </c>
      <c r="Z60" s="108">
        <v>34005</v>
      </c>
      <c r="AA60" s="108" t="s">
        <v>206</v>
      </c>
      <c r="AB60" s="108" t="s">
        <v>166</v>
      </c>
    </row>
    <row r="61" spans="1:28" x14ac:dyDescent="0.25">
      <c r="A61" s="107" t="s">
        <v>174</v>
      </c>
      <c r="B61" s="108" t="s">
        <v>202</v>
      </c>
      <c r="C61" s="108">
        <v>34007</v>
      </c>
      <c r="D61" s="108" t="s">
        <v>207</v>
      </c>
      <c r="E61" s="108" t="s">
        <v>204</v>
      </c>
      <c r="F61" s="108" t="s">
        <v>166</v>
      </c>
      <c r="G61" s="108">
        <v>5.1734179999999999</v>
      </c>
      <c r="H61" s="108">
        <v>10.157195400000001</v>
      </c>
      <c r="I61" s="108">
        <v>10.157195400000001</v>
      </c>
      <c r="J61" s="108">
        <v>9.0355058400000008</v>
      </c>
      <c r="K61" s="108">
        <v>4.6330439600000002</v>
      </c>
      <c r="L61" s="108">
        <v>2.78795496</v>
      </c>
      <c r="M61" s="108">
        <v>6.4766340749999998</v>
      </c>
      <c r="N61" s="108">
        <v>3.3218925189999999</v>
      </c>
      <c r="O61" s="108">
        <v>2.2033587259999998</v>
      </c>
      <c r="P61" s="108">
        <v>5.1182107620000004</v>
      </c>
      <c r="Q61" s="108">
        <v>2.622302881</v>
      </c>
      <c r="R61" s="108">
        <v>-4.4024618799999997</v>
      </c>
      <c r="S61" s="108">
        <v>-3.1547415559999998</v>
      </c>
      <c r="T61" s="108">
        <v>-2.4959078809999999</v>
      </c>
      <c r="U61" s="108">
        <v>-1.311151441</v>
      </c>
      <c r="V61" s="109">
        <v>-2.0107410790000002</v>
      </c>
      <c r="W61" s="110">
        <f t="shared" si="13"/>
        <v>4.4457366112857146</v>
      </c>
      <c r="X61" s="96">
        <f t="shared" si="14"/>
        <v>3.8838145651428571</v>
      </c>
      <c r="Y61" s="97">
        <f t="shared" si="15"/>
        <v>0.87360428759625763</v>
      </c>
      <c r="Z61" s="108">
        <v>34007</v>
      </c>
      <c r="AA61" s="108" t="s">
        <v>207</v>
      </c>
      <c r="AB61" s="108" t="s">
        <v>166</v>
      </c>
    </row>
    <row r="62" spans="1:28" x14ac:dyDescent="0.25">
      <c r="A62" s="107" t="s">
        <v>174</v>
      </c>
      <c r="B62" s="108" t="s">
        <v>202</v>
      </c>
      <c r="C62" s="108">
        <v>34009</v>
      </c>
      <c r="D62" s="108" t="s">
        <v>208</v>
      </c>
      <c r="E62" s="108" t="s">
        <v>204</v>
      </c>
      <c r="F62" s="108" t="s">
        <v>166</v>
      </c>
      <c r="G62" s="108">
        <v>3.2107707780000001</v>
      </c>
      <c r="H62" s="108">
        <v>3.0282097920000002</v>
      </c>
      <c r="I62" s="108">
        <v>3.0282097920000002</v>
      </c>
      <c r="J62" s="108">
        <v>2.6937954999999998</v>
      </c>
      <c r="K62" s="108">
        <v>18.212686439999999</v>
      </c>
      <c r="L62" s="108">
        <v>1.7302843720000001</v>
      </c>
      <c r="M62" s="108">
        <v>1.9309076919999999</v>
      </c>
      <c r="N62" s="108">
        <v>13.058496180000001</v>
      </c>
      <c r="O62" s="108">
        <v>1.367467274</v>
      </c>
      <c r="P62" s="108">
        <v>1.5259149139999999</v>
      </c>
      <c r="Q62" s="108">
        <v>10.308380530000001</v>
      </c>
      <c r="R62" s="108">
        <v>15.51889094</v>
      </c>
      <c r="S62" s="108">
        <v>11.127588490000001</v>
      </c>
      <c r="T62" s="108">
        <v>8.7824656109999992</v>
      </c>
      <c r="U62" s="108">
        <v>-5.1541902630000003</v>
      </c>
      <c r="V62" s="109">
        <v>-7.9043059150000001</v>
      </c>
      <c r="W62" s="110">
        <f t="shared" si="13"/>
        <v>17.476373545714285</v>
      </c>
      <c r="X62" s="96">
        <f t="shared" si="14"/>
        <v>15.267434862857144</v>
      </c>
      <c r="Y62" s="97">
        <f t="shared" si="15"/>
        <v>0.87360428769280696</v>
      </c>
      <c r="Z62" s="108">
        <v>34009</v>
      </c>
      <c r="AA62" s="108" t="s">
        <v>208</v>
      </c>
      <c r="AB62" s="108" t="s">
        <v>166</v>
      </c>
    </row>
    <row r="63" spans="1:28" x14ac:dyDescent="0.25">
      <c r="A63" s="107" t="s">
        <v>174</v>
      </c>
      <c r="B63" s="108" t="s">
        <v>202</v>
      </c>
      <c r="C63" s="108">
        <v>34011</v>
      </c>
      <c r="D63" s="108" t="s">
        <v>209</v>
      </c>
      <c r="E63" s="108" t="s">
        <v>204</v>
      </c>
      <c r="F63" s="108" t="s">
        <v>166</v>
      </c>
      <c r="G63" s="108">
        <v>10.1601</v>
      </c>
      <c r="H63" s="108">
        <v>9.7586129410000009</v>
      </c>
      <c r="I63" s="108">
        <v>9.7586129410000009</v>
      </c>
      <c r="J63" s="108">
        <v>8.6809400379999992</v>
      </c>
      <c r="K63" s="108">
        <v>3.57430672</v>
      </c>
      <c r="L63" s="108">
        <v>5.4752778900000001</v>
      </c>
      <c r="M63" s="108">
        <v>6.2224819560000002</v>
      </c>
      <c r="N63" s="108">
        <v>2.5627779180000001</v>
      </c>
      <c r="O63" s="108">
        <v>4.3271865900000002</v>
      </c>
      <c r="P63" s="108">
        <v>4.9173650609999999</v>
      </c>
      <c r="Q63" s="108">
        <v>2.0230576039999999</v>
      </c>
      <c r="R63" s="108">
        <v>-5.1066333180000001</v>
      </c>
      <c r="S63" s="108">
        <v>-3.659704037</v>
      </c>
      <c r="T63" s="108">
        <v>-2.894307457</v>
      </c>
      <c r="U63" s="108">
        <v>-1.0115288019999999</v>
      </c>
      <c r="V63" s="109">
        <v>-1.5512491159999999</v>
      </c>
      <c r="W63" s="110">
        <f t="shared" si="13"/>
        <v>3.4298026054285713</v>
      </c>
      <c r="X63" s="96">
        <f t="shared" si="14"/>
        <v>2.9962902617142859</v>
      </c>
      <c r="Y63" s="97">
        <f t="shared" si="15"/>
        <v>0.87360428759715292</v>
      </c>
      <c r="Z63" s="108">
        <v>34011</v>
      </c>
      <c r="AA63" s="108" t="s">
        <v>209</v>
      </c>
      <c r="AB63" s="108" t="s">
        <v>166</v>
      </c>
    </row>
    <row r="64" spans="1:28" x14ac:dyDescent="0.25">
      <c r="A64" s="107" t="s">
        <v>174</v>
      </c>
      <c r="B64" s="108" t="s">
        <v>202</v>
      </c>
      <c r="C64" s="108">
        <v>34013</v>
      </c>
      <c r="D64" s="108" t="s">
        <v>210</v>
      </c>
      <c r="E64" s="108" t="s">
        <v>204</v>
      </c>
      <c r="F64" s="108" t="s">
        <v>166</v>
      </c>
      <c r="G64" s="108">
        <v>2.8876460000000002</v>
      </c>
      <c r="H64" s="108">
        <v>1.334039</v>
      </c>
      <c r="I64" s="108">
        <v>1.334039</v>
      </c>
      <c r="J64" s="108">
        <v>1.1867170709999999</v>
      </c>
      <c r="K64" s="108">
        <v>0.94061497000000005</v>
      </c>
      <c r="L64" s="108">
        <v>1.5561524289999999</v>
      </c>
      <c r="M64" s="108">
        <v>0.85063662799999995</v>
      </c>
      <c r="N64" s="108">
        <v>0.67442093299999994</v>
      </c>
      <c r="O64" s="108">
        <v>1.229848431</v>
      </c>
      <c r="P64" s="108">
        <v>0.67222225199999996</v>
      </c>
      <c r="Q64" s="108">
        <v>0.53238807300000002</v>
      </c>
      <c r="R64" s="108">
        <v>-0.24610210099999999</v>
      </c>
      <c r="S64" s="108">
        <v>-0.17621569400000001</v>
      </c>
      <c r="T64" s="108">
        <v>-0.139834179</v>
      </c>
      <c r="U64" s="108">
        <v>-0.26619403699999999</v>
      </c>
      <c r="V64" s="109">
        <v>-0.40822689699999998</v>
      </c>
      <c r="W64" s="110">
        <f t="shared" si="13"/>
        <v>0.90258725042857146</v>
      </c>
      <c r="X64" s="96">
        <f t="shared" si="14"/>
        <v>0.7885040917142857</v>
      </c>
      <c r="Y64" s="97">
        <f t="shared" si="15"/>
        <v>0.87360428738593843</v>
      </c>
      <c r="Z64" s="108">
        <v>34013</v>
      </c>
      <c r="AA64" s="108" t="s">
        <v>210</v>
      </c>
      <c r="AB64" s="108" t="s">
        <v>166</v>
      </c>
    </row>
    <row r="65" spans="1:28" x14ac:dyDescent="0.25">
      <c r="A65" s="107" t="s">
        <v>174</v>
      </c>
      <c r="B65" s="108" t="s">
        <v>202</v>
      </c>
      <c r="C65" s="108">
        <v>34015</v>
      </c>
      <c r="D65" s="108" t="s">
        <v>211</v>
      </c>
      <c r="E65" s="108" t="s">
        <v>204</v>
      </c>
      <c r="F65" s="108" t="s">
        <v>166</v>
      </c>
      <c r="G65" s="108">
        <v>14.862332</v>
      </c>
      <c r="H65" s="108">
        <v>1.266465935</v>
      </c>
      <c r="I65" s="108">
        <v>1.266465935</v>
      </c>
      <c r="J65" s="108">
        <v>1.1266063019999999</v>
      </c>
      <c r="K65" s="108">
        <v>1.92442073</v>
      </c>
      <c r="L65" s="108">
        <v>8.0093107149999998</v>
      </c>
      <c r="M65" s="108">
        <v>0.80754933900000003</v>
      </c>
      <c r="N65" s="108">
        <v>1.3798096630000001</v>
      </c>
      <c r="O65" s="108">
        <v>6.3298671989999997</v>
      </c>
      <c r="P65" s="108">
        <v>0.63817218499999995</v>
      </c>
      <c r="Q65" s="108">
        <v>1.089222133</v>
      </c>
      <c r="R65" s="108">
        <v>0.79781442800000002</v>
      </c>
      <c r="S65" s="108">
        <v>0.57226032500000001</v>
      </c>
      <c r="T65" s="108">
        <v>0.45104994900000001</v>
      </c>
      <c r="U65" s="108">
        <v>-0.54461106699999995</v>
      </c>
      <c r="V65" s="109">
        <v>-0.83519859699999999</v>
      </c>
      <c r="W65" s="110">
        <f t="shared" si="13"/>
        <v>1.8466191490000001</v>
      </c>
      <c r="X65" s="96">
        <f t="shared" si="14"/>
        <v>1.613214406</v>
      </c>
      <c r="Y65" s="97">
        <f t="shared" si="15"/>
        <v>0.8736042875292418</v>
      </c>
      <c r="Z65" s="108">
        <v>34015</v>
      </c>
      <c r="AA65" s="108" t="s">
        <v>211</v>
      </c>
      <c r="AB65" s="108" t="s">
        <v>166</v>
      </c>
    </row>
    <row r="66" spans="1:28" x14ac:dyDescent="0.25">
      <c r="A66" s="107" t="s">
        <v>174</v>
      </c>
      <c r="B66" s="108" t="s">
        <v>202</v>
      </c>
      <c r="C66" s="108">
        <v>34017</v>
      </c>
      <c r="D66" s="108" t="s">
        <v>212</v>
      </c>
      <c r="E66" s="108" t="s">
        <v>204</v>
      </c>
      <c r="F66" s="108" t="s">
        <v>166</v>
      </c>
      <c r="G66" s="108">
        <v>62.243870700000002</v>
      </c>
      <c r="H66" s="108">
        <v>68.782908809999995</v>
      </c>
      <c r="I66" s="108">
        <v>68.782908809999995</v>
      </c>
      <c r="J66" s="108">
        <v>61.187005839999998</v>
      </c>
      <c r="K66" s="108">
        <v>148.48879149999999</v>
      </c>
      <c r="L66" s="108">
        <v>33.543221920000001</v>
      </c>
      <c r="M66" s="108">
        <v>43.858733970000003</v>
      </c>
      <c r="N66" s="108">
        <v>106.4664635</v>
      </c>
      <c r="O66" s="108">
        <v>26.509664529999998</v>
      </c>
      <c r="P66" s="108">
        <v>34.659707750000003</v>
      </c>
      <c r="Q66" s="108">
        <v>84.044656000000003</v>
      </c>
      <c r="R66" s="108">
        <v>87.301785679999995</v>
      </c>
      <c r="S66" s="108">
        <v>62.607729540000001</v>
      </c>
      <c r="T66" s="108">
        <v>49.384948250000001</v>
      </c>
      <c r="U66" s="108">
        <v>-42.022328000000002</v>
      </c>
      <c r="V66" s="109">
        <v>-64.444135520000003</v>
      </c>
      <c r="W66" s="110">
        <f t="shared" si="13"/>
        <v>142.48560178571427</v>
      </c>
      <c r="X66" s="96">
        <f t="shared" si="14"/>
        <v>124.47603264285715</v>
      </c>
      <c r="Y66" s="97">
        <f t="shared" si="15"/>
        <v>0.87360428761116571</v>
      </c>
      <c r="Z66" s="108">
        <v>34017</v>
      </c>
      <c r="AA66" s="108" t="s">
        <v>212</v>
      </c>
      <c r="AB66" s="108" t="s">
        <v>166</v>
      </c>
    </row>
    <row r="67" spans="1:28" x14ac:dyDescent="0.25">
      <c r="A67" s="107" t="s">
        <v>174</v>
      </c>
      <c r="B67" s="108" t="s">
        <v>202</v>
      </c>
      <c r="C67" s="108">
        <v>34019</v>
      </c>
      <c r="D67" s="108" t="s">
        <v>213</v>
      </c>
      <c r="E67" s="108" t="s">
        <v>204</v>
      </c>
      <c r="F67" s="108" t="s">
        <v>166</v>
      </c>
      <c r="G67" s="108"/>
      <c r="H67" s="108"/>
      <c r="I67" s="108"/>
      <c r="J67" s="108"/>
      <c r="K67" s="108">
        <v>3.2570000000000002E-5</v>
      </c>
      <c r="L67" s="108"/>
      <c r="M67" s="108"/>
      <c r="N67" s="111">
        <v>2.34E-5</v>
      </c>
      <c r="O67" s="108"/>
      <c r="P67" s="108"/>
      <c r="Q67" s="111">
        <v>1.84E-5</v>
      </c>
      <c r="R67" s="108"/>
      <c r="S67" s="108"/>
      <c r="T67" s="108"/>
      <c r="U67" s="111">
        <v>-9.2199999999999998E-6</v>
      </c>
      <c r="V67" s="112">
        <v>-1.4100000000000001E-5</v>
      </c>
      <c r="W67" s="110"/>
      <c r="X67" s="96"/>
      <c r="Y67" s="97"/>
      <c r="Z67" s="108">
        <v>34019</v>
      </c>
      <c r="AA67" s="108" t="s">
        <v>213</v>
      </c>
      <c r="AB67" s="108" t="s">
        <v>166</v>
      </c>
    </row>
    <row r="68" spans="1:28" x14ac:dyDescent="0.25">
      <c r="A68" s="107" t="s">
        <v>174</v>
      </c>
      <c r="B68" s="108" t="s">
        <v>202</v>
      </c>
      <c r="C68" s="108">
        <v>34021</v>
      </c>
      <c r="D68" s="108" t="s">
        <v>214</v>
      </c>
      <c r="E68" s="108" t="s">
        <v>204</v>
      </c>
      <c r="F68" s="108" t="s">
        <v>166</v>
      </c>
      <c r="G68" s="108">
        <v>2.9689299999999998E-3</v>
      </c>
      <c r="H68" s="108">
        <v>6.2560999999999997E-3</v>
      </c>
      <c r="I68" s="108">
        <v>6.2560999999999997E-3</v>
      </c>
      <c r="J68" s="108">
        <v>5.5652200000000001E-3</v>
      </c>
      <c r="K68" s="108"/>
      <c r="L68" s="108">
        <v>1.599956E-3</v>
      </c>
      <c r="M68" s="108">
        <v>3.9891400000000004E-3</v>
      </c>
      <c r="N68" s="108"/>
      <c r="O68" s="108">
        <v>1.264467E-3</v>
      </c>
      <c r="P68" s="108">
        <v>3.1524489999999999E-3</v>
      </c>
      <c r="Q68" s="108"/>
      <c r="R68" s="108"/>
      <c r="S68" s="108"/>
      <c r="T68" s="108"/>
      <c r="U68" s="108"/>
      <c r="V68" s="109"/>
      <c r="W68" s="110"/>
      <c r="X68" s="96"/>
      <c r="Y68" s="97"/>
      <c r="Z68" s="108">
        <v>34021</v>
      </c>
      <c r="AA68" s="108" t="s">
        <v>214</v>
      </c>
      <c r="AB68" s="108" t="s">
        <v>166</v>
      </c>
    </row>
    <row r="69" spans="1:28" x14ac:dyDescent="0.25">
      <c r="A69" s="107" t="s">
        <v>174</v>
      </c>
      <c r="B69" s="108" t="s">
        <v>202</v>
      </c>
      <c r="C69" s="108">
        <v>34023</v>
      </c>
      <c r="D69" s="108" t="s">
        <v>215</v>
      </c>
      <c r="E69" s="108" t="s">
        <v>204</v>
      </c>
      <c r="F69" s="108" t="s">
        <v>166</v>
      </c>
      <c r="G69" s="108">
        <v>15.252548000000001</v>
      </c>
      <c r="H69" s="108">
        <v>11.35991121</v>
      </c>
      <c r="I69" s="108">
        <v>11.35991121</v>
      </c>
      <c r="J69" s="108">
        <v>10.10540213</v>
      </c>
      <c r="K69" s="108">
        <v>5.3361900699999998</v>
      </c>
      <c r="L69" s="108">
        <v>8.2195981170000003</v>
      </c>
      <c r="M69" s="108">
        <v>7.2435337830000002</v>
      </c>
      <c r="N69" s="108">
        <v>3.8260482800000002</v>
      </c>
      <c r="O69" s="108">
        <v>6.4960601929999999</v>
      </c>
      <c r="P69" s="108">
        <v>5.724259258</v>
      </c>
      <c r="Q69" s="108">
        <v>3.0202835800000001</v>
      </c>
      <c r="R69" s="108">
        <v>-4.7692120640000004</v>
      </c>
      <c r="S69" s="108">
        <v>-3.417485503</v>
      </c>
      <c r="T69" s="108">
        <v>-2.703975679</v>
      </c>
      <c r="U69" s="108">
        <v>-1.51014179</v>
      </c>
      <c r="V69" s="109">
        <v>-2.3159064900000002</v>
      </c>
      <c r="W69" s="110">
        <f t="shared" ref="W69:W85" si="16">$K69+(($K69-$N69)/(2016-2023))</f>
        <v>5.1204555285714282</v>
      </c>
      <c r="X69" s="96">
        <f t="shared" ref="X69:X85" si="17">$K69+(($K69-$N69)/(2016-2023))*4</f>
        <v>4.4732519042857142</v>
      </c>
      <c r="Y69" s="97">
        <f t="shared" ref="Y69:Y85" si="18">X69/W69</f>
        <v>0.87360428761183295</v>
      </c>
      <c r="Z69" s="108">
        <v>34023</v>
      </c>
      <c r="AA69" s="108" t="s">
        <v>215</v>
      </c>
      <c r="AB69" s="108" t="s">
        <v>166</v>
      </c>
    </row>
    <row r="70" spans="1:28" x14ac:dyDescent="0.25">
      <c r="A70" s="107" t="s">
        <v>174</v>
      </c>
      <c r="B70" s="108" t="s">
        <v>202</v>
      </c>
      <c r="C70" s="108">
        <v>34025</v>
      </c>
      <c r="D70" s="108" t="s">
        <v>216</v>
      </c>
      <c r="E70" s="108" t="s">
        <v>204</v>
      </c>
      <c r="F70" s="108" t="s">
        <v>166</v>
      </c>
      <c r="G70" s="108">
        <v>3.020965414</v>
      </c>
      <c r="H70" s="108">
        <v>1.1393704419999999</v>
      </c>
      <c r="I70" s="108">
        <v>1.1393704419999999</v>
      </c>
      <c r="J70" s="108">
        <v>1.013546346</v>
      </c>
      <c r="K70" s="108">
        <v>26.671856380000001</v>
      </c>
      <c r="L70" s="108">
        <v>1.627998262</v>
      </c>
      <c r="M70" s="108">
        <v>0.72650816799999995</v>
      </c>
      <c r="N70" s="108">
        <v>19.123721020000001</v>
      </c>
      <c r="O70" s="108">
        <v>1.2866291700000001</v>
      </c>
      <c r="P70" s="108">
        <v>0.57412876599999996</v>
      </c>
      <c r="Q70" s="108">
        <v>15.096270710000001</v>
      </c>
      <c r="R70" s="108">
        <v>25.658310029999999</v>
      </c>
      <c r="S70" s="108">
        <v>18.39721286</v>
      </c>
      <c r="T70" s="108">
        <v>14.52214195</v>
      </c>
      <c r="U70" s="108">
        <v>-7.5481353560000004</v>
      </c>
      <c r="V70" s="109">
        <v>-11.575585670000001</v>
      </c>
      <c r="W70" s="110">
        <f t="shared" si="16"/>
        <v>25.593551328571429</v>
      </c>
      <c r="X70" s="96">
        <f t="shared" si="17"/>
        <v>22.358636174285714</v>
      </c>
      <c r="Y70" s="97">
        <f t="shared" si="18"/>
        <v>0.87360428755057495</v>
      </c>
      <c r="Z70" s="108">
        <v>34025</v>
      </c>
      <c r="AA70" s="108" t="s">
        <v>216</v>
      </c>
      <c r="AB70" s="108" t="s">
        <v>166</v>
      </c>
    </row>
    <row r="71" spans="1:28" x14ac:dyDescent="0.25">
      <c r="A71" s="107" t="s">
        <v>174</v>
      </c>
      <c r="B71" s="108" t="s">
        <v>202</v>
      </c>
      <c r="C71" s="108">
        <v>34029</v>
      </c>
      <c r="D71" s="108" t="s">
        <v>217</v>
      </c>
      <c r="E71" s="108" t="s">
        <v>204</v>
      </c>
      <c r="F71" s="108" t="s">
        <v>166</v>
      </c>
      <c r="G71" s="108">
        <v>1.2476130110000001</v>
      </c>
      <c r="H71" s="108">
        <v>67.681432970000003</v>
      </c>
      <c r="I71" s="108">
        <v>67.681432970000003</v>
      </c>
      <c r="J71" s="108">
        <v>60.207169280000002</v>
      </c>
      <c r="K71" s="108">
        <v>7.6536327399999999</v>
      </c>
      <c r="L71" s="108">
        <v>0.67233865199999998</v>
      </c>
      <c r="M71" s="108">
        <v>43.156388919999998</v>
      </c>
      <c r="N71" s="108">
        <v>5.4876546749999999</v>
      </c>
      <c r="O71" s="108">
        <v>0.53135838099999999</v>
      </c>
      <c r="P71" s="108">
        <v>34.104674070000002</v>
      </c>
      <c r="Q71" s="108">
        <v>4.3319561310000001</v>
      </c>
      <c r="R71" s="108">
        <v>-52.553536540000003</v>
      </c>
      <c r="S71" s="108">
        <v>-37.668734239999999</v>
      </c>
      <c r="T71" s="108">
        <v>-29.77271794</v>
      </c>
      <c r="U71" s="108">
        <v>-2.165978065</v>
      </c>
      <c r="V71" s="109">
        <v>-3.3216766089999998</v>
      </c>
      <c r="W71" s="110">
        <f t="shared" si="16"/>
        <v>7.3442073021428573</v>
      </c>
      <c r="X71" s="96">
        <f t="shared" si="17"/>
        <v>6.4159309885714286</v>
      </c>
      <c r="Y71" s="97">
        <f t="shared" si="18"/>
        <v>0.87360428765394726</v>
      </c>
      <c r="Z71" s="108">
        <v>34029</v>
      </c>
      <c r="AA71" s="108" t="s">
        <v>217</v>
      </c>
      <c r="AB71" s="108" t="s">
        <v>166</v>
      </c>
    </row>
    <row r="72" spans="1:28" x14ac:dyDescent="0.25">
      <c r="A72" s="107" t="s">
        <v>174</v>
      </c>
      <c r="B72" s="108" t="s">
        <v>202</v>
      </c>
      <c r="C72" s="108">
        <v>34031</v>
      </c>
      <c r="D72" s="108" t="s">
        <v>218</v>
      </c>
      <c r="E72" s="108" t="s">
        <v>204</v>
      </c>
      <c r="F72" s="108" t="s">
        <v>166</v>
      </c>
      <c r="G72" s="108">
        <v>5.6668499999999997E-2</v>
      </c>
      <c r="H72" s="108">
        <v>1.9089500000000001E-4</v>
      </c>
      <c r="I72" s="108">
        <v>1.9089500000000001E-4</v>
      </c>
      <c r="J72" s="108">
        <v>1.6981400000000001E-4</v>
      </c>
      <c r="K72" s="108">
        <v>1.1124999999999999E-4</v>
      </c>
      <c r="L72" s="108">
        <v>3.0538655000000001E-2</v>
      </c>
      <c r="M72" s="108">
        <v>1.21722E-4</v>
      </c>
      <c r="N72" s="111">
        <v>7.9800000000000002E-5</v>
      </c>
      <c r="O72" s="108">
        <v>2.4135113999999999E-2</v>
      </c>
      <c r="P72" s="111">
        <v>9.6199999999999994E-5</v>
      </c>
      <c r="Q72" s="111">
        <v>6.3E-5</v>
      </c>
      <c r="R72" s="111">
        <v>-5.8600000000000001E-5</v>
      </c>
      <c r="S72" s="111">
        <v>-4.1999999999999998E-5</v>
      </c>
      <c r="T72" s="111">
        <v>-3.3200000000000001E-5</v>
      </c>
      <c r="U72" s="111">
        <v>-3.15E-5</v>
      </c>
      <c r="V72" s="112">
        <v>-4.8300000000000002E-5</v>
      </c>
      <c r="W72" s="110">
        <f t="shared" si="16"/>
        <v>1.0675714285714286E-4</v>
      </c>
      <c r="X72" s="96">
        <f t="shared" si="17"/>
        <v>9.3278571428571423E-5</v>
      </c>
      <c r="Y72" s="97">
        <f t="shared" si="18"/>
        <v>0.87374548374146921</v>
      </c>
      <c r="Z72" s="108">
        <v>34031</v>
      </c>
      <c r="AA72" s="108" t="s">
        <v>218</v>
      </c>
      <c r="AB72" s="108" t="s">
        <v>166</v>
      </c>
    </row>
    <row r="73" spans="1:28" x14ac:dyDescent="0.25">
      <c r="A73" s="107" t="s">
        <v>174</v>
      </c>
      <c r="B73" s="108" t="s">
        <v>202</v>
      </c>
      <c r="C73" s="108">
        <v>34033</v>
      </c>
      <c r="D73" s="108" t="s">
        <v>219</v>
      </c>
      <c r="E73" s="108" t="s">
        <v>204</v>
      </c>
      <c r="F73" s="108" t="s">
        <v>166</v>
      </c>
      <c r="G73" s="108">
        <v>1.6222038000000001</v>
      </c>
      <c r="H73" s="108">
        <v>1.5678686129999999</v>
      </c>
      <c r="I73" s="108">
        <v>1.5678686129999999</v>
      </c>
      <c r="J73" s="108">
        <v>1.3947241779999999</v>
      </c>
      <c r="K73" s="108">
        <v>2.6530075000000002</v>
      </c>
      <c r="L73" s="108">
        <v>0.87420562800000001</v>
      </c>
      <c r="M73" s="108">
        <v>0.99973574200000004</v>
      </c>
      <c r="N73" s="108">
        <v>1.902206378</v>
      </c>
      <c r="O73" s="108">
        <v>0.69089659800000003</v>
      </c>
      <c r="P73" s="108">
        <v>0.79004899399999995</v>
      </c>
      <c r="Q73" s="108">
        <v>1.5016022449999999</v>
      </c>
      <c r="R73" s="108">
        <v>1.258283322</v>
      </c>
      <c r="S73" s="108">
        <v>0.90247063500000002</v>
      </c>
      <c r="T73" s="108">
        <v>0.711553251</v>
      </c>
      <c r="U73" s="108">
        <v>-0.75080112300000001</v>
      </c>
      <c r="V73" s="109">
        <v>-1.151405255</v>
      </c>
      <c r="W73" s="110">
        <f t="shared" si="16"/>
        <v>2.545750196857143</v>
      </c>
      <c r="X73" s="96">
        <f t="shared" si="17"/>
        <v>2.2239782874285714</v>
      </c>
      <c r="Y73" s="97">
        <f t="shared" si="18"/>
        <v>0.87360428771612575</v>
      </c>
      <c r="Z73" s="108">
        <v>34033</v>
      </c>
      <c r="AA73" s="108" t="s">
        <v>219</v>
      </c>
      <c r="AB73" s="108" t="s">
        <v>166</v>
      </c>
    </row>
    <row r="74" spans="1:28" x14ac:dyDescent="0.25">
      <c r="A74" s="107" t="s">
        <v>174</v>
      </c>
      <c r="B74" s="108" t="s">
        <v>202</v>
      </c>
      <c r="C74" s="108">
        <v>34035</v>
      </c>
      <c r="D74" s="108" t="s">
        <v>220</v>
      </c>
      <c r="E74" s="108" t="s">
        <v>204</v>
      </c>
      <c r="F74" s="108" t="s">
        <v>166</v>
      </c>
      <c r="G74" s="108"/>
      <c r="H74" s="108"/>
      <c r="I74" s="108"/>
      <c r="J74" s="108"/>
      <c r="K74" s="108">
        <v>4.0240000000000001E-5</v>
      </c>
      <c r="L74" s="108"/>
      <c r="M74" s="108"/>
      <c r="N74" s="111">
        <v>2.8900000000000001E-5</v>
      </c>
      <c r="O74" s="108"/>
      <c r="P74" s="108"/>
      <c r="Q74" s="111">
        <v>2.2799999999999999E-5</v>
      </c>
      <c r="R74" s="108"/>
      <c r="S74" s="108"/>
      <c r="T74" s="108"/>
      <c r="U74" s="111">
        <v>-1.1399999999999999E-5</v>
      </c>
      <c r="V74" s="112">
        <v>-1.7499999999999998E-5</v>
      </c>
      <c r="W74" s="110">
        <f t="shared" si="16"/>
        <v>3.862E-5</v>
      </c>
      <c r="X74" s="96">
        <f t="shared" si="17"/>
        <v>3.3760000000000002E-5</v>
      </c>
      <c r="Y74" s="97">
        <f t="shared" si="18"/>
        <v>0.87415846711548428</v>
      </c>
      <c r="Z74" s="108">
        <v>34035</v>
      </c>
      <c r="AA74" s="108" t="s">
        <v>220</v>
      </c>
      <c r="AB74" s="108" t="s">
        <v>166</v>
      </c>
    </row>
    <row r="75" spans="1:28" x14ac:dyDescent="0.25">
      <c r="A75" s="107" t="s">
        <v>174</v>
      </c>
      <c r="B75" s="108" t="s">
        <v>202</v>
      </c>
      <c r="C75" s="108">
        <v>34039</v>
      </c>
      <c r="D75" s="108" t="s">
        <v>221</v>
      </c>
      <c r="E75" s="108" t="s">
        <v>204</v>
      </c>
      <c r="F75" s="108" t="s">
        <v>166</v>
      </c>
      <c r="G75" s="108">
        <v>66.276499999999999</v>
      </c>
      <c r="H75" s="108">
        <v>30.827008889999998</v>
      </c>
      <c r="I75" s="108">
        <v>30.827008889999998</v>
      </c>
      <c r="J75" s="108">
        <v>27.422689819999999</v>
      </c>
      <c r="K75" s="108">
        <v>9.9845587200000008</v>
      </c>
      <c r="L75" s="108">
        <v>35.716405850000001</v>
      </c>
      <c r="M75" s="108">
        <v>19.65653395</v>
      </c>
      <c r="N75" s="108">
        <v>7.1589286019999996</v>
      </c>
      <c r="O75" s="108">
        <v>28.227161349999999</v>
      </c>
      <c r="P75" s="108">
        <v>15.53372978</v>
      </c>
      <c r="Q75" s="108">
        <v>5.6512602359999997</v>
      </c>
      <c r="R75" s="108">
        <v>-17.4381311</v>
      </c>
      <c r="S75" s="108">
        <v>-12.497605350000001</v>
      </c>
      <c r="T75" s="108">
        <v>-9.8824695439999992</v>
      </c>
      <c r="U75" s="108">
        <v>-2.8256301179999999</v>
      </c>
      <c r="V75" s="109">
        <v>-4.3332984840000002</v>
      </c>
      <c r="W75" s="110">
        <f t="shared" si="16"/>
        <v>9.5808972745714289</v>
      </c>
      <c r="X75" s="96">
        <f t="shared" si="17"/>
        <v>8.3699129382857151</v>
      </c>
      <c r="Y75" s="97">
        <f t="shared" si="18"/>
        <v>0.87360428761721765</v>
      </c>
      <c r="Z75" s="108">
        <v>34039</v>
      </c>
      <c r="AA75" s="108" t="s">
        <v>221</v>
      </c>
      <c r="AB75" s="108" t="s">
        <v>166</v>
      </c>
    </row>
    <row r="76" spans="1:28" x14ac:dyDescent="0.25">
      <c r="A76" s="107" t="s">
        <v>174</v>
      </c>
      <c r="B76" s="108" t="s">
        <v>202</v>
      </c>
      <c r="C76" s="108">
        <v>34041</v>
      </c>
      <c r="D76" s="108" t="s">
        <v>222</v>
      </c>
      <c r="E76" s="108" t="s">
        <v>204</v>
      </c>
      <c r="F76" s="108" t="s">
        <v>166</v>
      </c>
      <c r="G76" s="108"/>
      <c r="H76" s="108"/>
      <c r="I76" s="108"/>
      <c r="J76" s="108"/>
      <c r="K76" s="108">
        <v>7.1099999999999997E-6</v>
      </c>
      <c r="L76" s="108"/>
      <c r="M76" s="108"/>
      <c r="N76" s="111">
        <v>5.1000000000000003E-6</v>
      </c>
      <c r="O76" s="108"/>
      <c r="P76" s="108"/>
      <c r="Q76" s="111">
        <v>4.0199999999999996E-6</v>
      </c>
      <c r="R76" s="108"/>
      <c r="S76" s="108"/>
      <c r="T76" s="108"/>
      <c r="U76" s="111">
        <v>-2.0099999999999998E-6</v>
      </c>
      <c r="V76" s="112">
        <v>-3.0900000000000001E-6</v>
      </c>
      <c r="W76" s="110">
        <f t="shared" si="16"/>
        <v>6.8228571428571424E-6</v>
      </c>
      <c r="X76" s="96">
        <f t="shared" si="17"/>
        <v>5.9614285714285713E-6</v>
      </c>
      <c r="Y76" s="97">
        <f t="shared" si="18"/>
        <v>0.87374371859296485</v>
      </c>
      <c r="Z76" s="108">
        <v>34041</v>
      </c>
      <c r="AA76" s="108" t="s">
        <v>222</v>
      </c>
      <c r="AB76" s="108" t="s">
        <v>166</v>
      </c>
    </row>
    <row r="77" spans="1:28" x14ac:dyDescent="0.25">
      <c r="A77" s="107" t="s">
        <v>174</v>
      </c>
      <c r="B77" s="108" t="s">
        <v>202</v>
      </c>
      <c r="C77" s="108">
        <v>34001</v>
      </c>
      <c r="D77" s="108" t="s">
        <v>203</v>
      </c>
      <c r="E77" s="108" t="s">
        <v>204</v>
      </c>
      <c r="F77" s="108" t="s">
        <v>30</v>
      </c>
      <c r="G77" s="108">
        <v>0.89087304899999997</v>
      </c>
      <c r="H77" s="108">
        <v>26.10119856</v>
      </c>
      <c r="I77" s="108">
        <v>26.10119856</v>
      </c>
      <c r="J77" s="108">
        <v>23.2187649</v>
      </c>
      <c r="K77" s="108">
        <v>8.0471892599999997</v>
      </c>
      <c r="L77" s="108">
        <v>0.48000239900000002</v>
      </c>
      <c r="M77" s="108">
        <v>16.643168249999999</v>
      </c>
      <c r="N77" s="108">
        <v>5.7698346989999996</v>
      </c>
      <c r="O77" s="108">
        <v>0.37933374399999997</v>
      </c>
      <c r="P77" s="108">
        <v>13.15239395</v>
      </c>
      <c r="Q77" s="108">
        <v>4.5547091210000001</v>
      </c>
      <c r="R77" s="108">
        <v>-15.17157564</v>
      </c>
      <c r="S77" s="108">
        <v>-10.87333355</v>
      </c>
      <c r="T77" s="108">
        <v>-8.5976848320000006</v>
      </c>
      <c r="U77" s="108">
        <v>-2.2773545610000001</v>
      </c>
      <c r="V77" s="109">
        <v>-3.492480139</v>
      </c>
      <c r="W77" s="110">
        <f t="shared" si="16"/>
        <v>7.7218528941428568</v>
      </c>
      <c r="X77" s="96">
        <f t="shared" si="17"/>
        <v>6.7458437965714282</v>
      </c>
      <c r="Y77" s="97">
        <f t="shared" si="18"/>
        <v>0.87360428760411291</v>
      </c>
      <c r="Z77" s="108">
        <v>34001</v>
      </c>
      <c r="AA77" s="108" t="s">
        <v>203</v>
      </c>
      <c r="AB77" s="108" t="s">
        <v>30</v>
      </c>
    </row>
    <row r="78" spans="1:28" x14ac:dyDescent="0.25">
      <c r="A78" s="107" t="s">
        <v>174</v>
      </c>
      <c r="B78" s="108" t="s">
        <v>202</v>
      </c>
      <c r="C78" s="108">
        <v>34003</v>
      </c>
      <c r="D78" s="108" t="s">
        <v>205</v>
      </c>
      <c r="E78" s="108" t="s">
        <v>204</v>
      </c>
      <c r="F78" s="108" t="s">
        <v>30</v>
      </c>
      <c r="G78" s="108">
        <v>9.5079031000000001</v>
      </c>
      <c r="H78" s="108">
        <v>6.9632178600000003</v>
      </c>
      <c r="I78" s="108">
        <v>6.9632178600000003</v>
      </c>
      <c r="J78" s="108">
        <v>6.1942488219999996</v>
      </c>
      <c r="K78" s="108">
        <v>0.39560944999999997</v>
      </c>
      <c r="L78" s="108">
        <v>5.1228581899999996</v>
      </c>
      <c r="M78" s="108">
        <v>4.4400262359999996</v>
      </c>
      <c r="N78" s="108">
        <v>0.28365197599999997</v>
      </c>
      <c r="O78" s="108">
        <v>4.0484651400000002</v>
      </c>
      <c r="P78" s="108">
        <v>3.5087654800000001</v>
      </c>
      <c r="Q78" s="108">
        <v>0.223914949</v>
      </c>
      <c r="R78" s="108">
        <v>-5.7986393720000002</v>
      </c>
      <c r="S78" s="108">
        <v>-4.1563742609999998</v>
      </c>
      <c r="T78" s="108">
        <v>-3.284850531</v>
      </c>
      <c r="U78" s="108">
        <v>-0.111957474</v>
      </c>
      <c r="V78" s="109">
        <v>-0.171694501</v>
      </c>
      <c r="W78" s="110">
        <f t="shared" si="16"/>
        <v>0.37961552514285712</v>
      </c>
      <c r="X78" s="96">
        <f t="shared" si="17"/>
        <v>0.33163375057142852</v>
      </c>
      <c r="Y78" s="97">
        <f t="shared" si="18"/>
        <v>0.87360428804018997</v>
      </c>
      <c r="Z78" s="108">
        <v>34003</v>
      </c>
      <c r="AA78" s="108" t="s">
        <v>205</v>
      </c>
      <c r="AB78" s="108" t="s">
        <v>30</v>
      </c>
    </row>
    <row r="79" spans="1:28" x14ac:dyDescent="0.25">
      <c r="A79" s="107" t="s">
        <v>174</v>
      </c>
      <c r="B79" s="108" t="s">
        <v>202</v>
      </c>
      <c r="C79" s="108">
        <v>34005</v>
      </c>
      <c r="D79" s="108" t="s">
        <v>206</v>
      </c>
      <c r="E79" s="108" t="s">
        <v>204</v>
      </c>
      <c r="F79" s="108" t="s">
        <v>30</v>
      </c>
      <c r="G79" s="108">
        <v>1.0661848</v>
      </c>
      <c r="H79" s="108">
        <v>2.3208650000000001E-2</v>
      </c>
      <c r="I79" s="108">
        <v>2.3208650000000001E-2</v>
      </c>
      <c r="J79" s="108">
        <v>2.0645648999999999E-2</v>
      </c>
      <c r="K79" s="108">
        <v>0.88147138000000003</v>
      </c>
      <c r="L79" s="108">
        <v>0.57446037000000005</v>
      </c>
      <c r="M79" s="108">
        <v>1.4798764000000001E-2</v>
      </c>
      <c r="N79" s="108">
        <v>0.63201497900000003</v>
      </c>
      <c r="O79" s="108">
        <v>0.45398148799999999</v>
      </c>
      <c r="P79" s="108">
        <v>1.1694839E-2</v>
      </c>
      <c r="Q79" s="108">
        <v>0.49891280100000002</v>
      </c>
      <c r="R79" s="108">
        <v>0.86082573100000004</v>
      </c>
      <c r="S79" s="108">
        <v>0.61721621599999998</v>
      </c>
      <c r="T79" s="108">
        <v>0.487217962</v>
      </c>
      <c r="U79" s="108">
        <v>-0.24945640099999999</v>
      </c>
      <c r="V79" s="109">
        <v>-0.38255857900000001</v>
      </c>
      <c r="W79" s="110">
        <f t="shared" si="16"/>
        <v>0.84583475128571428</v>
      </c>
      <c r="X79" s="96">
        <f t="shared" si="17"/>
        <v>0.73892486514285716</v>
      </c>
      <c r="Y79" s="97">
        <f t="shared" si="18"/>
        <v>0.87360428738551077</v>
      </c>
      <c r="Z79" s="108">
        <v>34005</v>
      </c>
      <c r="AA79" s="108" t="s">
        <v>206</v>
      </c>
      <c r="AB79" s="108" t="s">
        <v>30</v>
      </c>
    </row>
    <row r="80" spans="1:28" x14ac:dyDescent="0.25">
      <c r="A80" s="107" t="s">
        <v>174</v>
      </c>
      <c r="B80" s="108" t="s">
        <v>202</v>
      </c>
      <c r="C80" s="108">
        <v>34007</v>
      </c>
      <c r="D80" s="108" t="s">
        <v>207</v>
      </c>
      <c r="E80" s="108" t="s">
        <v>204</v>
      </c>
      <c r="F80" s="108" t="s">
        <v>30</v>
      </c>
      <c r="G80" s="108">
        <v>5.0182149999999996</v>
      </c>
      <c r="H80" s="108">
        <v>9.8524749000000007</v>
      </c>
      <c r="I80" s="108">
        <v>9.8524749000000007</v>
      </c>
      <c r="J80" s="108">
        <v>8.7644365390000001</v>
      </c>
      <c r="K80" s="108">
        <v>4.4914105199999996</v>
      </c>
      <c r="L80" s="108">
        <v>2.703814242</v>
      </c>
      <c r="M80" s="108">
        <v>6.2823320950000001</v>
      </c>
      <c r="N80" s="108">
        <v>3.2203413429999999</v>
      </c>
      <c r="O80" s="108">
        <v>2.1367559470000002</v>
      </c>
      <c r="P80" s="108">
        <v>4.9646621020000001</v>
      </c>
      <c r="Q80" s="108">
        <v>2.542138354</v>
      </c>
      <c r="R80" s="108">
        <v>-4.2730260189999996</v>
      </c>
      <c r="S80" s="108">
        <v>-3.0619907519999998</v>
      </c>
      <c r="T80" s="108">
        <v>-2.4225237480000001</v>
      </c>
      <c r="U80" s="108">
        <v>-1.271069177</v>
      </c>
      <c r="V80" s="109">
        <v>-1.9492721660000001</v>
      </c>
      <c r="W80" s="110">
        <f t="shared" si="16"/>
        <v>4.3098292090000001</v>
      </c>
      <c r="X80" s="96">
        <f t="shared" si="17"/>
        <v>3.7650852759999998</v>
      </c>
      <c r="Y80" s="97">
        <f t="shared" si="18"/>
        <v>0.87360428764498632</v>
      </c>
      <c r="Z80" s="108">
        <v>34007</v>
      </c>
      <c r="AA80" s="108" t="s">
        <v>207</v>
      </c>
      <c r="AB80" s="108" t="s">
        <v>30</v>
      </c>
    </row>
    <row r="81" spans="1:28" x14ac:dyDescent="0.25">
      <c r="A81" s="107" t="s">
        <v>174</v>
      </c>
      <c r="B81" s="108" t="s">
        <v>202</v>
      </c>
      <c r="C81" s="108">
        <v>34009</v>
      </c>
      <c r="D81" s="108" t="s">
        <v>208</v>
      </c>
      <c r="E81" s="108" t="s">
        <v>204</v>
      </c>
      <c r="F81" s="108" t="s">
        <v>30</v>
      </c>
      <c r="G81" s="108">
        <v>3.090046311</v>
      </c>
      <c r="H81" s="108">
        <v>2.931382385</v>
      </c>
      <c r="I81" s="108">
        <v>2.931382385</v>
      </c>
      <c r="J81" s="108">
        <v>2.6076610339999999</v>
      </c>
      <c r="K81" s="108">
        <v>17.657566460000002</v>
      </c>
      <c r="L81" s="108">
        <v>1.664916952</v>
      </c>
      <c r="M81" s="108">
        <v>1.869166664</v>
      </c>
      <c r="N81" s="108">
        <v>12.66047515</v>
      </c>
      <c r="O81" s="108">
        <v>1.315741719</v>
      </c>
      <c r="P81" s="108">
        <v>1.4771235840000001</v>
      </c>
      <c r="Q81" s="108">
        <v>9.9941826159999998</v>
      </c>
      <c r="R81" s="108">
        <v>15.049905430000001</v>
      </c>
      <c r="S81" s="108">
        <v>10.79130849</v>
      </c>
      <c r="T81" s="108">
        <v>8.5170590320000006</v>
      </c>
      <c r="U81" s="108">
        <v>-4.9970913079999999</v>
      </c>
      <c r="V81" s="109">
        <v>-7.6633838440000002</v>
      </c>
      <c r="W81" s="110">
        <f t="shared" si="16"/>
        <v>16.943696272857146</v>
      </c>
      <c r="X81" s="96">
        <f t="shared" si="17"/>
        <v>14.802085711428571</v>
      </c>
      <c r="Y81" s="97">
        <f t="shared" si="18"/>
        <v>0.87360428758043096</v>
      </c>
      <c r="Z81" s="108">
        <v>34009</v>
      </c>
      <c r="AA81" s="108" t="s">
        <v>208</v>
      </c>
      <c r="AB81" s="108" t="s">
        <v>30</v>
      </c>
    </row>
    <row r="82" spans="1:28" x14ac:dyDescent="0.25">
      <c r="A82" s="107" t="s">
        <v>174</v>
      </c>
      <c r="B82" s="108" t="s">
        <v>202</v>
      </c>
      <c r="C82" s="108">
        <v>34011</v>
      </c>
      <c r="D82" s="108" t="s">
        <v>209</v>
      </c>
      <c r="E82" s="108" t="s">
        <v>204</v>
      </c>
      <c r="F82" s="108" t="s">
        <v>30</v>
      </c>
      <c r="G82" s="108">
        <v>9.8258899999999993</v>
      </c>
      <c r="H82" s="108">
        <v>9.4757851760000005</v>
      </c>
      <c r="I82" s="108">
        <v>9.4757851760000005</v>
      </c>
      <c r="J82" s="108">
        <v>8.4293457919999994</v>
      </c>
      <c r="K82" s="108">
        <v>3.46664387</v>
      </c>
      <c r="L82" s="108">
        <v>5.2941895319999999</v>
      </c>
      <c r="M82" s="108">
        <v>6.0421396600000001</v>
      </c>
      <c r="N82" s="108">
        <v>2.4855836550000001</v>
      </c>
      <c r="O82" s="108">
        <v>4.1838639620000002</v>
      </c>
      <c r="P82" s="108">
        <v>4.7748481500000004</v>
      </c>
      <c r="Q82" s="108">
        <v>1.9621204299999999</v>
      </c>
      <c r="R82" s="108">
        <v>-4.9627019219999999</v>
      </c>
      <c r="S82" s="108">
        <v>-3.556556005</v>
      </c>
      <c r="T82" s="108">
        <v>-2.8127277199999998</v>
      </c>
      <c r="U82" s="108">
        <v>-0.98106021499999996</v>
      </c>
      <c r="V82" s="109">
        <v>-1.50452344</v>
      </c>
      <c r="W82" s="110">
        <f t="shared" si="16"/>
        <v>3.3264924107142857</v>
      </c>
      <c r="X82" s="96">
        <f t="shared" si="17"/>
        <v>2.9060380328571429</v>
      </c>
      <c r="Y82" s="97">
        <f t="shared" si="18"/>
        <v>0.87360428765660103</v>
      </c>
      <c r="Z82" s="108">
        <v>34011</v>
      </c>
      <c r="AA82" s="108" t="s">
        <v>209</v>
      </c>
      <c r="AB82" s="108" t="s">
        <v>30</v>
      </c>
    </row>
    <row r="83" spans="1:28" x14ac:dyDescent="0.25">
      <c r="A83" s="107" t="s">
        <v>174</v>
      </c>
      <c r="B83" s="108" t="s">
        <v>202</v>
      </c>
      <c r="C83" s="108">
        <v>34013</v>
      </c>
      <c r="D83" s="108" t="s">
        <v>210</v>
      </c>
      <c r="E83" s="108" t="s">
        <v>204</v>
      </c>
      <c r="F83" s="108" t="s">
        <v>30</v>
      </c>
      <c r="G83" s="108">
        <v>2.8010090000000001</v>
      </c>
      <c r="H83" s="108">
        <v>1.2940149999999999</v>
      </c>
      <c r="I83" s="108">
        <v>1.2940149999999999</v>
      </c>
      <c r="J83" s="108">
        <v>1.151113042</v>
      </c>
      <c r="K83" s="108">
        <v>0.91189211999999997</v>
      </c>
      <c r="L83" s="108">
        <v>1.5091836489999999</v>
      </c>
      <c r="M83" s="108">
        <v>0.82511572499999997</v>
      </c>
      <c r="N83" s="108">
        <v>0.65382664999999995</v>
      </c>
      <c r="O83" s="108">
        <v>1.1926696320000001</v>
      </c>
      <c r="P83" s="108">
        <v>0.65205415899999997</v>
      </c>
      <c r="Q83" s="108">
        <v>0.51613094000000004</v>
      </c>
      <c r="R83" s="108">
        <v>-0.239220922</v>
      </c>
      <c r="S83" s="108">
        <v>-0.17128907500000001</v>
      </c>
      <c r="T83" s="108">
        <v>-0.13592321900000001</v>
      </c>
      <c r="U83" s="108">
        <v>-0.25806547000000002</v>
      </c>
      <c r="V83" s="109">
        <v>-0.39576117999999999</v>
      </c>
      <c r="W83" s="110">
        <f t="shared" si="16"/>
        <v>0.87502562428571429</v>
      </c>
      <c r="X83" s="96">
        <f t="shared" si="17"/>
        <v>0.76442613714285712</v>
      </c>
      <c r="Y83" s="97">
        <f t="shared" si="18"/>
        <v>0.87360428760798881</v>
      </c>
      <c r="Z83" s="108">
        <v>34013</v>
      </c>
      <c r="AA83" s="108" t="s">
        <v>210</v>
      </c>
      <c r="AB83" s="108" t="s">
        <v>30</v>
      </c>
    </row>
    <row r="84" spans="1:28" x14ac:dyDescent="0.25">
      <c r="A84" s="107" t="s">
        <v>174</v>
      </c>
      <c r="B84" s="108" t="s">
        <v>202</v>
      </c>
      <c r="C84" s="108">
        <v>34015</v>
      </c>
      <c r="D84" s="108" t="s">
        <v>211</v>
      </c>
      <c r="E84" s="108" t="s">
        <v>204</v>
      </c>
      <c r="F84" s="108" t="s">
        <v>30</v>
      </c>
      <c r="G84" s="108">
        <v>14.416453000000001</v>
      </c>
      <c r="H84" s="108">
        <v>1.228471332</v>
      </c>
      <c r="I84" s="108">
        <v>1.228471332</v>
      </c>
      <c r="J84" s="108">
        <v>1.092807557</v>
      </c>
      <c r="K84" s="108">
        <v>1.86520525</v>
      </c>
      <c r="L84" s="108">
        <v>7.7675848759999999</v>
      </c>
      <c r="M84" s="108">
        <v>0.78332246000000005</v>
      </c>
      <c r="N84" s="108">
        <v>1.3373521639999999</v>
      </c>
      <c r="O84" s="108">
        <v>6.1385256869999996</v>
      </c>
      <c r="P84" s="108">
        <v>0.61902670400000004</v>
      </c>
      <c r="Q84" s="108">
        <v>1.0557061720000001</v>
      </c>
      <c r="R84" s="108">
        <v>0.77239769300000005</v>
      </c>
      <c r="S84" s="108">
        <v>0.55402970399999996</v>
      </c>
      <c r="T84" s="108">
        <v>0.43667946699999999</v>
      </c>
      <c r="U84" s="108">
        <v>-0.52785308600000003</v>
      </c>
      <c r="V84" s="109">
        <v>-0.80949907899999995</v>
      </c>
      <c r="W84" s="110">
        <f t="shared" si="16"/>
        <v>1.7897976662857142</v>
      </c>
      <c r="X84" s="96">
        <f t="shared" si="17"/>
        <v>1.5635749151428571</v>
      </c>
      <c r="Y84" s="97">
        <f t="shared" si="18"/>
        <v>0.87360428756602027</v>
      </c>
      <c r="Z84" s="108">
        <v>34015</v>
      </c>
      <c r="AA84" s="108" t="s">
        <v>211</v>
      </c>
      <c r="AB84" s="108" t="s">
        <v>30</v>
      </c>
    </row>
    <row r="85" spans="1:28" x14ac:dyDescent="0.25">
      <c r="A85" s="107" t="s">
        <v>174</v>
      </c>
      <c r="B85" s="108" t="s">
        <v>202</v>
      </c>
      <c r="C85" s="108">
        <v>34017</v>
      </c>
      <c r="D85" s="108" t="s">
        <v>212</v>
      </c>
      <c r="E85" s="108" t="s">
        <v>204</v>
      </c>
      <c r="F85" s="108" t="s">
        <v>30</v>
      </c>
      <c r="G85" s="108">
        <v>59.590760600000003</v>
      </c>
      <c r="H85" s="108">
        <v>65.766704700000005</v>
      </c>
      <c r="I85" s="108">
        <v>65.766704700000005</v>
      </c>
      <c r="J85" s="108">
        <v>58.503890200000001</v>
      </c>
      <c r="K85" s="108">
        <v>143.99218010000001</v>
      </c>
      <c r="L85" s="108">
        <v>32.107501810000002</v>
      </c>
      <c r="M85" s="108">
        <v>41.935481580000001</v>
      </c>
      <c r="N85" s="108">
        <v>103.2423931</v>
      </c>
      <c r="O85" s="108">
        <v>25.37374586</v>
      </c>
      <c r="P85" s="108">
        <v>33.1398425</v>
      </c>
      <c r="Q85" s="108">
        <v>81.499573920000003</v>
      </c>
      <c r="R85" s="108">
        <v>85.488289870000003</v>
      </c>
      <c r="S85" s="108">
        <v>61.306911530000001</v>
      </c>
      <c r="T85" s="108">
        <v>48.359731420000003</v>
      </c>
      <c r="U85" s="108">
        <v>-40.749786960000002</v>
      </c>
      <c r="V85" s="109">
        <v>-62.49260615</v>
      </c>
      <c r="W85" s="110">
        <f t="shared" si="16"/>
        <v>138.17078195714288</v>
      </c>
      <c r="X85" s="96">
        <f t="shared" si="17"/>
        <v>120.70658752857143</v>
      </c>
      <c r="Y85" s="97">
        <f t="shared" si="18"/>
        <v>0.87360428752593722</v>
      </c>
      <c r="Z85" s="108">
        <v>34017</v>
      </c>
      <c r="AA85" s="108" t="s">
        <v>212</v>
      </c>
      <c r="AB85" s="108" t="s">
        <v>30</v>
      </c>
    </row>
    <row r="86" spans="1:28" x14ac:dyDescent="0.25">
      <c r="A86" s="107" t="s">
        <v>174</v>
      </c>
      <c r="B86" s="108" t="s">
        <v>202</v>
      </c>
      <c r="C86" s="108">
        <v>34019</v>
      </c>
      <c r="D86" s="108" t="s">
        <v>213</v>
      </c>
      <c r="E86" s="108" t="s">
        <v>204</v>
      </c>
      <c r="F86" s="108" t="s">
        <v>30</v>
      </c>
      <c r="G86" s="108"/>
      <c r="H86" s="108"/>
      <c r="I86" s="108"/>
      <c r="J86" s="108"/>
      <c r="K86" s="108">
        <v>3.1590000000000001E-5</v>
      </c>
      <c r="L86" s="108"/>
      <c r="M86" s="108"/>
      <c r="N86" s="111">
        <v>2.27E-5</v>
      </c>
      <c r="O86" s="108"/>
      <c r="P86" s="108"/>
      <c r="Q86" s="111">
        <v>1.7900000000000001E-5</v>
      </c>
      <c r="R86" s="108"/>
      <c r="S86" s="108"/>
      <c r="T86" s="108"/>
      <c r="U86" s="111">
        <v>-8.9400000000000008E-6</v>
      </c>
      <c r="V86" s="112">
        <v>-1.3699999999999999E-5</v>
      </c>
      <c r="W86" s="110"/>
      <c r="X86" s="96">
        <f t="shared" ref="X86" si="19">N86/K86</f>
        <v>0.71858182969294082</v>
      </c>
      <c r="Y86" s="97"/>
      <c r="Z86" s="108">
        <v>34019</v>
      </c>
      <c r="AA86" s="108" t="s">
        <v>213</v>
      </c>
      <c r="AB86" s="108" t="s">
        <v>30</v>
      </c>
    </row>
    <row r="87" spans="1:28" x14ac:dyDescent="0.25">
      <c r="A87" s="107" t="s">
        <v>174</v>
      </c>
      <c r="B87" s="108" t="s">
        <v>202</v>
      </c>
      <c r="C87" s="108">
        <v>34021</v>
      </c>
      <c r="D87" s="108" t="s">
        <v>214</v>
      </c>
      <c r="E87" s="108" t="s">
        <v>204</v>
      </c>
      <c r="F87" s="108" t="s">
        <v>30</v>
      </c>
      <c r="G87" s="108">
        <v>2.8798600000000001E-3</v>
      </c>
      <c r="H87" s="108">
        <v>6.0684199999999997E-3</v>
      </c>
      <c r="I87" s="108">
        <v>6.0684199999999997E-3</v>
      </c>
      <c r="J87" s="108">
        <v>5.3982659999999997E-3</v>
      </c>
      <c r="K87" s="108"/>
      <c r="L87" s="108">
        <v>1.5516690000000001E-3</v>
      </c>
      <c r="M87" s="108">
        <v>3.8694670000000001E-3</v>
      </c>
      <c r="N87" s="108"/>
      <c r="O87" s="108">
        <v>1.226244E-3</v>
      </c>
      <c r="P87" s="108">
        <v>3.0578770000000001E-3</v>
      </c>
      <c r="Q87" s="108"/>
      <c r="R87" s="108"/>
      <c r="S87" s="108"/>
      <c r="T87" s="108"/>
      <c r="U87" s="108"/>
      <c r="V87" s="109"/>
      <c r="W87" s="110"/>
      <c r="X87" s="96"/>
      <c r="Y87" s="97"/>
      <c r="Z87" s="108">
        <v>34021</v>
      </c>
      <c r="AA87" s="108" t="s">
        <v>214</v>
      </c>
      <c r="AB87" s="108" t="s">
        <v>30</v>
      </c>
    </row>
    <row r="88" spans="1:28" x14ac:dyDescent="0.25">
      <c r="A88" s="107" t="s">
        <v>174</v>
      </c>
      <c r="B88" s="108" t="s">
        <v>202</v>
      </c>
      <c r="C88" s="108">
        <v>34023</v>
      </c>
      <c r="D88" s="108" t="s">
        <v>215</v>
      </c>
      <c r="E88" s="108" t="s">
        <v>204</v>
      </c>
      <c r="F88" s="108" t="s">
        <v>30</v>
      </c>
      <c r="G88" s="108">
        <v>14.794966000000001</v>
      </c>
      <c r="H88" s="108">
        <v>10.88712752</v>
      </c>
      <c r="I88" s="108">
        <v>10.88712752</v>
      </c>
      <c r="J88" s="108">
        <v>9.6848293630000004</v>
      </c>
      <c r="K88" s="108">
        <v>5.1750520599999996</v>
      </c>
      <c r="L88" s="108">
        <v>7.9715276810000004</v>
      </c>
      <c r="M88" s="108">
        <v>6.9420679889999999</v>
      </c>
      <c r="N88" s="108">
        <v>3.710512327</v>
      </c>
      <c r="O88" s="108">
        <v>6.2996965229999997</v>
      </c>
      <c r="P88" s="108">
        <v>5.4860235550000001</v>
      </c>
      <c r="Q88" s="108">
        <v>2.9290794660000001</v>
      </c>
      <c r="R88" s="108">
        <v>-4.5097773029999999</v>
      </c>
      <c r="S88" s="108">
        <v>-3.2315556619999999</v>
      </c>
      <c r="T88" s="108">
        <v>-2.5569440889999999</v>
      </c>
      <c r="U88" s="108">
        <v>-1.4645397330000001</v>
      </c>
      <c r="V88" s="109">
        <v>-2.2459725939999999</v>
      </c>
      <c r="W88" s="110">
        <f t="shared" ref="W88:W104" si="20">$K88+(($K88-$N88)/(2016-2023))</f>
        <v>4.9658320981428572</v>
      </c>
      <c r="X88" s="96">
        <f t="shared" ref="X88:X104" si="21">$K88+(($K88-$N88)/(2016-2023))*4</f>
        <v>4.3381722125714282</v>
      </c>
      <c r="Y88" s="97">
        <f t="shared" ref="Y88:Y94" si="22">X88/W88</f>
        <v>0.87360428762660669</v>
      </c>
      <c r="Z88" s="108">
        <v>34023</v>
      </c>
      <c r="AA88" s="108" t="s">
        <v>215</v>
      </c>
      <c r="AB88" s="108" t="s">
        <v>30</v>
      </c>
    </row>
    <row r="89" spans="1:28" x14ac:dyDescent="0.25">
      <c r="A89" s="107" t="s">
        <v>174</v>
      </c>
      <c r="B89" s="108" t="s">
        <v>202</v>
      </c>
      <c r="C89" s="108">
        <v>34025</v>
      </c>
      <c r="D89" s="108" t="s">
        <v>216</v>
      </c>
      <c r="E89" s="108" t="s">
        <v>204</v>
      </c>
      <c r="F89" s="108" t="s">
        <v>30</v>
      </c>
      <c r="G89" s="108">
        <v>2.8886019219999999</v>
      </c>
      <c r="H89" s="108">
        <v>1.0509792659999999</v>
      </c>
      <c r="I89" s="108">
        <v>1.0509792659999999</v>
      </c>
      <c r="J89" s="108">
        <v>0.93491647300000003</v>
      </c>
      <c r="K89" s="108">
        <v>25.863886140000002</v>
      </c>
      <c r="L89" s="108">
        <v>1.556378716</v>
      </c>
      <c r="M89" s="108">
        <v>0.67014641900000005</v>
      </c>
      <c r="N89" s="108">
        <v>18.54440636</v>
      </c>
      <c r="O89" s="108">
        <v>1.2299666979999999</v>
      </c>
      <c r="P89" s="108">
        <v>0.52958845200000004</v>
      </c>
      <c r="Q89" s="108">
        <v>14.63895956</v>
      </c>
      <c r="R89" s="108">
        <v>24.928969670000001</v>
      </c>
      <c r="S89" s="108">
        <v>17.874259940000002</v>
      </c>
      <c r="T89" s="108">
        <v>14.109371100000001</v>
      </c>
      <c r="U89" s="108">
        <v>-7.3194797779999998</v>
      </c>
      <c r="V89" s="109">
        <v>-11.22492658</v>
      </c>
      <c r="W89" s="110">
        <f t="shared" si="20"/>
        <v>24.818246171428573</v>
      </c>
      <c r="X89" s="96">
        <f t="shared" si="21"/>
        <v>21.681326265714286</v>
      </c>
      <c r="Y89" s="97">
        <f t="shared" si="22"/>
        <v>0.87360428758557518</v>
      </c>
      <c r="Z89" s="108">
        <v>34025</v>
      </c>
      <c r="AA89" s="108" t="s">
        <v>216</v>
      </c>
      <c r="AB89" s="108" t="s">
        <v>30</v>
      </c>
    </row>
    <row r="90" spans="1:28" x14ac:dyDescent="0.25">
      <c r="A90" s="107" t="s">
        <v>174</v>
      </c>
      <c r="B90" s="108" t="s">
        <v>202</v>
      </c>
      <c r="C90" s="108">
        <v>34029</v>
      </c>
      <c r="D90" s="108" t="s">
        <v>217</v>
      </c>
      <c r="E90" s="108" t="s">
        <v>204</v>
      </c>
      <c r="F90" s="108" t="s">
        <v>30</v>
      </c>
      <c r="G90" s="108">
        <v>1.210184937</v>
      </c>
      <c r="H90" s="108">
        <v>65.650992950000003</v>
      </c>
      <c r="I90" s="108">
        <v>65.650992950000003</v>
      </c>
      <c r="J90" s="108">
        <v>58.40095685</v>
      </c>
      <c r="K90" s="108">
        <v>7.4204498599999997</v>
      </c>
      <c r="L90" s="108">
        <v>0.65204764400000004</v>
      </c>
      <c r="M90" s="108">
        <v>41.861699139999999</v>
      </c>
      <c r="N90" s="108">
        <v>5.3204625500000002</v>
      </c>
      <c r="O90" s="108">
        <v>0.51529674599999997</v>
      </c>
      <c r="P90" s="108">
        <v>33.081535350000003</v>
      </c>
      <c r="Q90" s="108">
        <v>4.199974621</v>
      </c>
      <c r="R90" s="108">
        <v>-50.980506990000002</v>
      </c>
      <c r="S90" s="108">
        <v>-36.541236599999998</v>
      </c>
      <c r="T90" s="108">
        <v>-28.88156073</v>
      </c>
      <c r="U90" s="108">
        <v>-2.0999873099999999</v>
      </c>
      <c r="V90" s="109">
        <v>-3.2204752390000002</v>
      </c>
      <c r="W90" s="110">
        <f t="shared" si="20"/>
        <v>7.1204516728571425</v>
      </c>
      <c r="X90" s="96">
        <f t="shared" si="21"/>
        <v>6.2204571114285709</v>
      </c>
      <c r="Y90" s="97">
        <f t="shared" si="22"/>
        <v>0.87360428765224085</v>
      </c>
      <c r="Z90" s="108">
        <v>34029</v>
      </c>
      <c r="AA90" s="108" t="s">
        <v>217</v>
      </c>
      <c r="AB90" s="108" t="s">
        <v>30</v>
      </c>
    </row>
    <row r="91" spans="1:28" x14ac:dyDescent="0.25">
      <c r="A91" s="107" t="s">
        <v>174</v>
      </c>
      <c r="B91" s="108" t="s">
        <v>202</v>
      </c>
      <c r="C91" s="108">
        <v>34031</v>
      </c>
      <c r="D91" s="108" t="s">
        <v>218</v>
      </c>
      <c r="E91" s="108" t="s">
        <v>204</v>
      </c>
      <c r="F91" s="108" t="s">
        <v>30</v>
      </c>
      <c r="G91" s="108">
        <v>5.4968500000000003E-2</v>
      </c>
      <c r="H91" s="108">
        <v>1.8516800000000001E-4</v>
      </c>
      <c r="I91" s="108">
        <v>1.8516800000000001E-4</v>
      </c>
      <c r="J91" s="108">
        <v>1.6471899999999999E-4</v>
      </c>
      <c r="K91" s="108">
        <v>1.0791E-4</v>
      </c>
      <c r="L91" s="108">
        <v>2.9617028E-2</v>
      </c>
      <c r="M91" s="108">
        <v>1.18071E-4</v>
      </c>
      <c r="N91" s="111">
        <v>7.7399999999999998E-5</v>
      </c>
      <c r="O91" s="108">
        <v>2.3405586999999999E-2</v>
      </c>
      <c r="P91" s="111">
        <v>9.3300000000000005E-5</v>
      </c>
      <c r="Q91" s="111">
        <v>6.1099999999999994E-5</v>
      </c>
      <c r="R91" s="111">
        <v>-5.6799999999999998E-5</v>
      </c>
      <c r="S91" s="111">
        <v>-4.07E-5</v>
      </c>
      <c r="T91" s="111">
        <v>-3.2199999999999997E-5</v>
      </c>
      <c r="U91" s="111">
        <v>-3.0499999999999999E-5</v>
      </c>
      <c r="V91" s="112">
        <v>-4.6799999999999999E-5</v>
      </c>
      <c r="W91" s="110">
        <f t="shared" si="20"/>
        <v>1.0355142857142857E-4</v>
      </c>
      <c r="X91" s="96">
        <f t="shared" si="21"/>
        <v>9.0475714285714279E-5</v>
      </c>
      <c r="Y91" s="97">
        <f t="shared" si="22"/>
        <v>0.87372734045194922</v>
      </c>
      <c r="Z91" s="108">
        <v>34031</v>
      </c>
      <c r="AA91" s="108" t="s">
        <v>218</v>
      </c>
      <c r="AB91" s="108" t="s">
        <v>30</v>
      </c>
    </row>
    <row r="92" spans="1:28" x14ac:dyDescent="0.25">
      <c r="A92" s="107" t="s">
        <v>174</v>
      </c>
      <c r="B92" s="108" t="s">
        <v>202</v>
      </c>
      <c r="C92" s="108">
        <v>34033</v>
      </c>
      <c r="D92" s="108" t="s">
        <v>219</v>
      </c>
      <c r="E92" s="108" t="s">
        <v>204</v>
      </c>
      <c r="F92" s="108" t="s">
        <v>30</v>
      </c>
      <c r="G92" s="108">
        <v>1.5652486000000001</v>
      </c>
      <c r="H92" s="108">
        <v>1.5210406700000001</v>
      </c>
      <c r="I92" s="108">
        <v>1.5210406700000001</v>
      </c>
      <c r="J92" s="108">
        <v>1.3530675860000001</v>
      </c>
      <c r="K92" s="108">
        <v>2.5720709400000001</v>
      </c>
      <c r="L92" s="108">
        <v>0.84335594599999997</v>
      </c>
      <c r="M92" s="108">
        <v>0.96987637299999996</v>
      </c>
      <c r="N92" s="108">
        <v>1.844174864</v>
      </c>
      <c r="O92" s="108">
        <v>0.66648285399999996</v>
      </c>
      <c r="P92" s="108">
        <v>0.76645239399999998</v>
      </c>
      <c r="Q92" s="108">
        <v>1.4557921519999999</v>
      </c>
      <c r="R92" s="108">
        <v>1.219003354</v>
      </c>
      <c r="S92" s="108">
        <v>0.87429849100000001</v>
      </c>
      <c r="T92" s="108">
        <v>0.68933975800000002</v>
      </c>
      <c r="U92" s="108">
        <v>-0.72789607599999995</v>
      </c>
      <c r="V92" s="109">
        <v>-1.116278788</v>
      </c>
      <c r="W92" s="110">
        <f t="shared" si="20"/>
        <v>2.4680857862857142</v>
      </c>
      <c r="X92" s="96">
        <f t="shared" si="21"/>
        <v>2.1561303251428572</v>
      </c>
      <c r="Y92" s="97">
        <f t="shared" si="22"/>
        <v>0.8736042876320248</v>
      </c>
      <c r="Z92" s="108">
        <v>34033</v>
      </c>
      <c r="AA92" s="108" t="s">
        <v>219</v>
      </c>
      <c r="AB92" s="108" t="s">
        <v>30</v>
      </c>
    </row>
    <row r="93" spans="1:28" x14ac:dyDescent="0.25">
      <c r="A93" s="107" t="s">
        <v>174</v>
      </c>
      <c r="B93" s="108" t="s">
        <v>202</v>
      </c>
      <c r="C93" s="108">
        <v>34035</v>
      </c>
      <c r="D93" s="108" t="s">
        <v>220</v>
      </c>
      <c r="E93" s="108" t="s">
        <v>204</v>
      </c>
      <c r="F93" s="108" t="s">
        <v>30</v>
      </c>
      <c r="G93" s="108"/>
      <c r="H93" s="108"/>
      <c r="I93" s="108"/>
      <c r="J93" s="108"/>
      <c r="K93" s="108">
        <v>3.9020000000000002E-5</v>
      </c>
      <c r="L93" s="108"/>
      <c r="M93" s="108"/>
      <c r="N93" s="111">
        <v>2.8E-5</v>
      </c>
      <c r="O93" s="108"/>
      <c r="P93" s="108"/>
      <c r="Q93" s="111">
        <v>2.2099999999999998E-5</v>
      </c>
      <c r="R93" s="108"/>
      <c r="S93" s="108"/>
      <c r="T93" s="108"/>
      <c r="U93" s="111">
        <v>-1.1E-5</v>
      </c>
      <c r="V93" s="112">
        <v>-1.6900000000000001E-5</v>
      </c>
      <c r="W93" s="110">
        <f t="shared" si="20"/>
        <v>3.7445714285714287E-5</v>
      </c>
      <c r="X93" s="96">
        <f t="shared" si="21"/>
        <v>3.2722857142857142E-5</v>
      </c>
      <c r="Y93" s="97">
        <f t="shared" si="22"/>
        <v>0.87387456126964747</v>
      </c>
      <c r="Z93" s="108">
        <v>34035</v>
      </c>
      <c r="AA93" s="108" t="s">
        <v>220</v>
      </c>
      <c r="AB93" s="108" t="s">
        <v>30</v>
      </c>
    </row>
    <row r="94" spans="1:28" x14ac:dyDescent="0.25">
      <c r="A94" s="107" t="s">
        <v>174</v>
      </c>
      <c r="B94" s="108" t="s">
        <v>202</v>
      </c>
      <c r="C94" s="108">
        <v>34039</v>
      </c>
      <c r="D94" s="108" t="s">
        <v>221</v>
      </c>
      <c r="E94" s="108" t="s">
        <v>204</v>
      </c>
      <c r="F94" s="108" t="s">
        <v>30</v>
      </c>
      <c r="G94" s="108">
        <v>64.288200000000003</v>
      </c>
      <c r="H94" s="108">
        <v>29.548372010000001</v>
      </c>
      <c r="I94" s="108">
        <v>29.548372010000001</v>
      </c>
      <c r="J94" s="108">
        <v>26.28525664</v>
      </c>
      <c r="K94" s="108">
        <v>9.6603031399999999</v>
      </c>
      <c r="L94" s="108">
        <v>34.638482160000002</v>
      </c>
      <c r="M94" s="108">
        <v>18.841223930000002</v>
      </c>
      <c r="N94" s="108">
        <v>6.9264373509999997</v>
      </c>
      <c r="O94" s="108">
        <v>27.37391556</v>
      </c>
      <c r="P94" s="108">
        <v>14.88942466</v>
      </c>
      <c r="Q94" s="108">
        <v>5.4677315770000003</v>
      </c>
      <c r="R94" s="108">
        <v>-16.6249535</v>
      </c>
      <c r="S94" s="108">
        <v>-11.914786579999999</v>
      </c>
      <c r="T94" s="108">
        <v>-9.4216930790000006</v>
      </c>
      <c r="U94" s="108">
        <v>-2.7338657890000002</v>
      </c>
      <c r="V94" s="109">
        <v>-4.1925715629999996</v>
      </c>
      <c r="W94" s="110">
        <f t="shared" si="20"/>
        <v>9.2697508844285714</v>
      </c>
      <c r="X94" s="96">
        <f t="shared" si="21"/>
        <v>8.098094117714286</v>
      </c>
      <c r="Y94" s="97">
        <f t="shared" si="22"/>
        <v>0.87360428761009667</v>
      </c>
      <c r="Z94" s="108">
        <v>34039</v>
      </c>
      <c r="AA94" s="108" t="s">
        <v>221</v>
      </c>
      <c r="AB94" s="108" t="s">
        <v>30</v>
      </c>
    </row>
    <row r="95" spans="1:28" x14ac:dyDescent="0.25">
      <c r="A95" s="107" t="s">
        <v>174</v>
      </c>
      <c r="B95" s="108" t="s">
        <v>202</v>
      </c>
      <c r="C95" s="108">
        <v>34041</v>
      </c>
      <c r="D95" s="108" t="s">
        <v>222</v>
      </c>
      <c r="E95" s="108" t="s">
        <v>204</v>
      </c>
      <c r="F95" s="108" t="s">
        <v>30</v>
      </c>
      <c r="G95" s="108"/>
      <c r="H95" s="108"/>
      <c r="I95" s="108"/>
      <c r="J95" s="108"/>
      <c r="K95" s="108">
        <v>6.8900000000000001E-6</v>
      </c>
      <c r="L95" s="108"/>
      <c r="M95" s="108"/>
      <c r="N95" s="111">
        <v>4.9400000000000001E-6</v>
      </c>
      <c r="O95" s="108"/>
      <c r="P95" s="108"/>
      <c r="Q95" s="111">
        <v>3.8999999999999999E-6</v>
      </c>
      <c r="R95" s="108"/>
      <c r="S95" s="108"/>
      <c r="T95" s="108"/>
      <c r="U95" s="111">
        <v>-1.95E-6</v>
      </c>
      <c r="V95" s="112">
        <v>-2.9900000000000002E-6</v>
      </c>
      <c r="W95" s="110"/>
      <c r="X95" s="96"/>
      <c r="Y95" s="97"/>
      <c r="Z95" s="108">
        <v>34041</v>
      </c>
      <c r="AA95" s="108" t="s">
        <v>222</v>
      </c>
      <c r="AB95" s="108" t="s">
        <v>30</v>
      </c>
    </row>
    <row r="96" spans="1:28" x14ac:dyDescent="0.25">
      <c r="A96" s="107" t="s">
        <v>174</v>
      </c>
      <c r="B96" s="108" t="s">
        <v>202</v>
      </c>
      <c r="C96" s="108">
        <v>34001</v>
      </c>
      <c r="D96" s="108" t="s">
        <v>203</v>
      </c>
      <c r="E96" s="108" t="s">
        <v>204</v>
      </c>
      <c r="F96" s="108" t="s">
        <v>160</v>
      </c>
      <c r="G96" s="108">
        <v>0.34148253299999998</v>
      </c>
      <c r="H96" s="108">
        <v>0.50163042300000005</v>
      </c>
      <c r="I96" s="108">
        <v>5.0163041999999998E-2</v>
      </c>
      <c r="J96" s="108">
        <v>0.19925261999999999</v>
      </c>
      <c r="K96" s="108">
        <v>1.5517291600000001</v>
      </c>
      <c r="L96" s="108">
        <v>2.3767184E-2</v>
      </c>
      <c r="M96" s="108">
        <v>6.9170321000000007E-2</v>
      </c>
      <c r="N96" s="108">
        <v>0.538450019</v>
      </c>
      <c r="O96" s="108">
        <v>2.3357405000000001E-2</v>
      </c>
      <c r="P96" s="108">
        <v>6.7955372E-2</v>
      </c>
      <c r="Q96" s="108">
        <v>0.52913964400000002</v>
      </c>
      <c r="R96" s="108">
        <v>1.3524765400000001</v>
      </c>
      <c r="S96" s="108">
        <v>0.46927969800000002</v>
      </c>
      <c r="T96" s="108">
        <v>0.46118427200000001</v>
      </c>
      <c r="U96" s="108">
        <v>-1.0132791409999999</v>
      </c>
      <c r="V96" s="109">
        <v>-1.022589516</v>
      </c>
      <c r="W96" s="110">
        <f t="shared" si="20"/>
        <v>1.4069749970000001</v>
      </c>
      <c r="X96" s="96">
        <f t="shared" si="21"/>
        <v>0.97271250800000009</v>
      </c>
      <c r="Y96" s="97">
        <f t="shared" ref="Y96:Y104" si="23">X96/W96</f>
        <v>0.69135024437111592</v>
      </c>
      <c r="Z96" s="108">
        <v>34001</v>
      </c>
      <c r="AA96" s="108" t="s">
        <v>203</v>
      </c>
      <c r="AB96" s="108" t="s">
        <v>160</v>
      </c>
    </row>
    <row r="97" spans="1:28" x14ac:dyDescent="0.25">
      <c r="A97" s="107" t="s">
        <v>174</v>
      </c>
      <c r="B97" s="108" t="s">
        <v>202</v>
      </c>
      <c r="C97" s="108">
        <v>34003</v>
      </c>
      <c r="D97" s="108" t="s">
        <v>205</v>
      </c>
      <c r="E97" s="108" t="s">
        <v>204</v>
      </c>
      <c r="F97" s="108" t="s">
        <v>160</v>
      </c>
      <c r="G97" s="108">
        <v>9.1972617000000003</v>
      </c>
      <c r="H97" s="108">
        <v>2.7141534580000002</v>
      </c>
      <c r="I97" s="108">
        <v>0.271415346</v>
      </c>
      <c r="J97" s="108">
        <v>1.078088895</v>
      </c>
      <c r="K97" s="108">
        <v>1.2614999999999999E-2</v>
      </c>
      <c r="L97" s="108">
        <v>0.64012941400000001</v>
      </c>
      <c r="M97" s="108">
        <v>0.374257334</v>
      </c>
      <c r="N97" s="108">
        <v>4.377405E-3</v>
      </c>
      <c r="O97" s="108">
        <v>0.62909269999999995</v>
      </c>
      <c r="P97" s="108">
        <v>0.367683655</v>
      </c>
      <c r="Q97" s="108">
        <v>4.3017150000000002E-3</v>
      </c>
      <c r="R97" s="108">
        <v>-1.065473895</v>
      </c>
      <c r="S97" s="108">
        <v>-0.369879929</v>
      </c>
      <c r="T97" s="108">
        <v>-0.36338194000000001</v>
      </c>
      <c r="U97" s="108">
        <v>-8.2375950000000003E-3</v>
      </c>
      <c r="V97" s="109">
        <v>-8.3132850000000001E-3</v>
      </c>
      <c r="W97" s="110">
        <f t="shared" si="20"/>
        <v>1.1438200714285713E-2</v>
      </c>
      <c r="X97" s="96">
        <f t="shared" si="21"/>
        <v>7.9078028571428552E-3</v>
      </c>
      <c r="Y97" s="97">
        <f t="shared" si="23"/>
        <v>0.6913502442098628</v>
      </c>
      <c r="Z97" s="108">
        <v>34003</v>
      </c>
      <c r="AA97" s="108" t="s">
        <v>205</v>
      </c>
      <c r="AB97" s="108" t="s">
        <v>160</v>
      </c>
    </row>
    <row r="98" spans="1:28" x14ac:dyDescent="0.25">
      <c r="A98" s="107" t="s">
        <v>174</v>
      </c>
      <c r="B98" s="108" t="s">
        <v>202</v>
      </c>
      <c r="C98" s="108">
        <v>34005</v>
      </c>
      <c r="D98" s="108" t="s">
        <v>206</v>
      </c>
      <c r="E98" s="108" t="s">
        <v>204</v>
      </c>
      <c r="F98" s="108" t="s">
        <v>160</v>
      </c>
      <c r="G98" s="108">
        <v>0.40868149999999998</v>
      </c>
      <c r="H98" s="108">
        <v>4.4627300000000001E-4</v>
      </c>
      <c r="I98" s="111">
        <v>4.46E-5</v>
      </c>
      <c r="J98" s="108">
        <v>1.77264E-4</v>
      </c>
      <c r="K98" s="108">
        <v>3.4738970000000001E-2</v>
      </c>
      <c r="L98" s="108">
        <v>2.8444232E-2</v>
      </c>
      <c r="M98" s="111">
        <v>6.1500000000000004E-5</v>
      </c>
      <c r="N98" s="108">
        <v>1.2054423E-2</v>
      </c>
      <c r="O98" s="108">
        <v>2.7953815E-2</v>
      </c>
      <c r="P98" s="111">
        <v>6.05E-5</v>
      </c>
      <c r="Q98" s="108">
        <v>1.1845988999999999E-2</v>
      </c>
      <c r="R98" s="108">
        <v>3.4561705999999998E-2</v>
      </c>
      <c r="S98" s="108">
        <v>1.1992885999999999E-2</v>
      </c>
      <c r="T98" s="108">
        <v>1.1785533000000001E-2</v>
      </c>
      <c r="U98" s="108">
        <v>-2.2684546999999999E-2</v>
      </c>
      <c r="V98" s="109">
        <v>-2.2892981E-2</v>
      </c>
      <c r="W98" s="110">
        <f t="shared" si="20"/>
        <v>3.1498320428571432E-2</v>
      </c>
      <c r="X98" s="96">
        <f t="shared" si="21"/>
        <v>2.1776371714285717E-2</v>
      </c>
      <c r="Y98" s="97">
        <f t="shared" si="23"/>
        <v>0.69135025036232889</v>
      </c>
      <c r="Z98" s="108">
        <v>34005</v>
      </c>
      <c r="AA98" s="108" t="s">
        <v>206</v>
      </c>
      <c r="AB98" s="108" t="s">
        <v>160</v>
      </c>
    </row>
    <row r="99" spans="1:28" x14ac:dyDescent="0.25">
      <c r="A99" s="107" t="s">
        <v>174</v>
      </c>
      <c r="B99" s="108" t="s">
        <v>202</v>
      </c>
      <c r="C99" s="108">
        <v>34007</v>
      </c>
      <c r="D99" s="108" t="s">
        <v>207</v>
      </c>
      <c r="E99" s="108" t="s">
        <v>204</v>
      </c>
      <c r="F99" s="108" t="s">
        <v>160</v>
      </c>
      <c r="G99" s="108">
        <v>1.923543</v>
      </c>
      <c r="H99" s="108">
        <v>0.19138512999999999</v>
      </c>
      <c r="I99" s="108">
        <v>1.9138512999999999E-2</v>
      </c>
      <c r="J99" s="108">
        <v>7.6020087E-2</v>
      </c>
      <c r="K99" s="108">
        <v>0.49034008000000001</v>
      </c>
      <c r="L99" s="108">
        <v>0.13387859299999999</v>
      </c>
      <c r="M99" s="108">
        <v>2.6390286999999998E-2</v>
      </c>
      <c r="N99" s="108">
        <v>0.17014800799999999</v>
      </c>
      <c r="O99" s="108">
        <v>0.13157034100000001</v>
      </c>
      <c r="P99" s="108">
        <v>2.5926752000000001E-2</v>
      </c>
      <c r="Q99" s="108">
        <v>0.16720596700000001</v>
      </c>
      <c r="R99" s="108">
        <v>0.414319993</v>
      </c>
      <c r="S99" s="108">
        <v>0.143757721</v>
      </c>
      <c r="T99" s="108">
        <v>0.14127921500000001</v>
      </c>
      <c r="U99" s="108">
        <v>-0.32019207199999999</v>
      </c>
      <c r="V99" s="109">
        <v>-0.323134113</v>
      </c>
      <c r="W99" s="110">
        <f t="shared" si="20"/>
        <v>0.44459835542857146</v>
      </c>
      <c r="X99" s="96">
        <f t="shared" si="21"/>
        <v>0.30737318171428574</v>
      </c>
      <c r="Y99" s="97">
        <f t="shared" si="23"/>
        <v>0.69135024446501325</v>
      </c>
      <c r="Z99" s="108">
        <v>34007</v>
      </c>
      <c r="AA99" s="108" t="s">
        <v>207</v>
      </c>
      <c r="AB99" s="108" t="s">
        <v>160</v>
      </c>
    </row>
    <row r="100" spans="1:28" x14ac:dyDescent="0.25">
      <c r="A100" s="107" t="s">
        <v>174</v>
      </c>
      <c r="B100" s="108" t="s">
        <v>202</v>
      </c>
      <c r="C100" s="108">
        <v>34009</v>
      </c>
      <c r="D100" s="108" t="s">
        <v>208</v>
      </c>
      <c r="E100" s="108" t="s">
        <v>204</v>
      </c>
      <c r="F100" s="108" t="s">
        <v>160</v>
      </c>
      <c r="G100" s="108">
        <v>2.6973204289999999</v>
      </c>
      <c r="H100" s="108">
        <v>2.7132010819999999</v>
      </c>
      <c r="I100" s="108">
        <v>0.271320108</v>
      </c>
      <c r="J100" s="108">
        <v>1.077710602</v>
      </c>
      <c r="K100" s="108">
        <v>1.6924834799999999</v>
      </c>
      <c r="L100" s="108">
        <v>0.187733502</v>
      </c>
      <c r="M100" s="108">
        <v>0.37412601000000001</v>
      </c>
      <c r="N100" s="108">
        <v>0.58729176800000005</v>
      </c>
      <c r="O100" s="108">
        <v>0.184496717</v>
      </c>
      <c r="P100" s="108">
        <v>0.36755463700000002</v>
      </c>
      <c r="Q100" s="108">
        <v>0.577136867</v>
      </c>
      <c r="R100" s="108">
        <v>0.61477287800000002</v>
      </c>
      <c r="S100" s="108">
        <v>0.21316575700000001</v>
      </c>
      <c r="T100" s="108">
        <v>0.20958222900000001</v>
      </c>
      <c r="U100" s="108">
        <v>-1.1051917120000001</v>
      </c>
      <c r="V100" s="109">
        <v>-1.115346613</v>
      </c>
      <c r="W100" s="110">
        <f t="shared" si="20"/>
        <v>1.5345989497142856</v>
      </c>
      <c r="X100" s="96">
        <f t="shared" si="21"/>
        <v>1.0609453588571429</v>
      </c>
      <c r="Y100" s="97">
        <f t="shared" si="23"/>
        <v>0.69135024434538528</v>
      </c>
      <c r="Z100" s="108">
        <v>34009</v>
      </c>
      <c r="AA100" s="108" t="s">
        <v>208</v>
      </c>
      <c r="AB100" s="108" t="s">
        <v>160</v>
      </c>
    </row>
    <row r="101" spans="1:28" x14ac:dyDescent="0.25">
      <c r="A101" s="107" t="s">
        <v>174</v>
      </c>
      <c r="B101" s="108" t="s">
        <v>202</v>
      </c>
      <c r="C101" s="108">
        <v>34011</v>
      </c>
      <c r="D101" s="108" t="s">
        <v>209</v>
      </c>
      <c r="E101" s="108" t="s">
        <v>204</v>
      </c>
      <c r="F101" s="108" t="s">
        <v>160</v>
      </c>
      <c r="G101" s="108">
        <v>8.5210699999999999</v>
      </c>
      <c r="H101" s="108">
        <v>8.5268355719999995</v>
      </c>
      <c r="I101" s="108">
        <v>0.85268355699999998</v>
      </c>
      <c r="J101" s="108">
        <v>3.386944358</v>
      </c>
      <c r="K101" s="108">
        <v>0.14511827999999999</v>
      </c>
      <c r="L101" s="108">
        <v>0.59306647199999996</v>
      </c>
      <c r="M101" s="108">
        <v>1.175773884</v>
      </c>
      <c r="N101" s="108">
        <v>5.0356043000000003E-2</v>
      </c>
      <c r="O101" s="108">
        <v>0.58284118799999995</v>
      </c>
      <c r="P101" s="108">
        <v>1.155121888</v>
      </c>
      <c r="Q101" s="108">
        <v>4.9485332999999999E-2</v>
      </c>
      <c r="R101" s="108">
        <v>-3.2418260779999999</v>
      </c>
      <c r="S101" s="108">
        <v>-1.125417841</v>
      </c>
      <c r="T101" s="108">
        <v>-1.105636555</v>
      </c>
      <c r="U101" s="108">
        <v>-9.4762236999999999E-2</v>
      </c>
      <c r="V101" s="109">
        <v>-9.5632946999999996E-2</v>
      </c>
      <c r="W101" s="110">
        <f t="shared" si="20"/>
        <v>0.13158081757142856</v>
      </c>
      <c r="X101" s="96">
        <f t="shared" si="21"/>
        <v>9.0968430285714275E-2</v>
      </c>
      <c r="Y101" s="97">
        <f t="shared" si="23"/>
        <v>0.69135024363511133</v>
      </c>
      <c r="Z101" s="108">
        <v>34011</v>
      </c>
      <c r="AA101" s="108" t="s">
        <v>209</v>
      </c>
      <c r="AB101" s="108" t="s">
        <v>160</v>
      </c>
    </row>
    <row r="102" spans="1:28" x14ac:dyDescent="0.25">
      <c r="A102" s="107" t="s">
        <v>174</v>
      </c>
      <c r="B102" s="108" t="s">
        <v>202</v>
      </c>
      <c r="C102" s="108">
        <v>34013</v>
      </c>
      <c r="D102" s="108" t="s">
        <v>210</v>
      </c>
      <c r="E102" s="108" t="s">
        <v>204</v>
      </c>
      <c r="F102" s="108" t="s">
        <v>160</v>
      </c>
      <c r="G102" s="108">
        <v>3.5085299999999999</v>
      </c>
      <c r="H102" s="108">
        <v>0.59160500000000005</v>
      </c>
      <c r="I102" s="108">
        <v>5.9160499999999998E-2</v>
      </c>
      <c r="J102" s="108">
        <v>0.23499142200000001</v>
      </c>
      <c r="K102" s="108">
        <v>9.5265340000000004E-2</v>
      </c>
      <c r="L102" s="108">
        <v>0.24419368799999999</v>
      </c>
      <c r="M102" s="108">
        <v>8.1577004999999994E-2</v>
      </c>
      <c r="N102" s="108">
        <v>3.3057072999999999E-2</v>
      </c>
      <c r="O102" s="108">
        <v>0.23998345200000001</v>
      </c>
      <c r="P102" s="108">
        <v>8.0144138000000004E-2</v>
      </c>
      <c r="Q102" s="108">
        <v>3.2485480999999997E-2</v>
      </c>
      <c r="R102" s="108">
        <v>-0.139726082</v>
      </c>
      <c r="S102" s="108">
        <v>-4.8519932000000002E-2</v>
      </c>
      <c r="T102" s="108">
        <v>-4.7658657E-2</v>
      </c>
      <c r="U102" s="108">
        <v>-6.2208266999999998E-2</v>
      </c>
      <c r="V102" s="109">
        <v>-6.2779858999999993E-2</v>
      </c>
      <c r="W102" s="110">
        <f t="shared" si="20"/>
        <v>8.6378444714285713E-2</v>
      </c>
      <c r="X102" s="96">
        <f t="shared" si="21"/>
        <v>5.9717758857142859E-2</v>
      </c>
      <c r="Y102" s="97">
        <f t="shared" si="23"/>
        <v>0.69135024431930325</v>
      </c>
      <c r="Z102" s="108">
        <v>34013</v>
      </c>
      <c r="AA102" s="108" t="s">
        <v>210</v>
      </c>
      <c r="AB102" s="108" t="s">
        <v>160</v>
      </c>
    </row>
    <row r="103" spans="1:28" x14ac:dyDescent="0.25">
      <c r="A103" s="107" t="s">
        <v>174</v>
      </c>
      <c r="B103" s="108" t="s">
        <v>202</v>
      </c>
      <c r="C103" s="108">
        <v>34015</v>
      </c>
      <c r="D103" s="108" t="s">
        <v>211</v>
      </c>
      <c r="E103" s="108" t="s">
        <v>204</v>
      </c>
      <c r="F103" s="108" t="s">
        <v>160</v>
      </c>
      <c r="G103" s="108">
        <v>5.5259869999999998</v>
      </c>
      <c r="H103" s="108">
        <v>2.3624256999999999E-2</v>
      </c>
      <c r="I103" s="108">
        <v>2.3624259999999999E-3</v>
      </c>
      <c r="J103" s="108">
        <v>9.3837910000000007E-3</v>
      </c>
      <c r="K103" s="108">
        <v>0.26132095999999999</v>
      </c>
      <c r="L103" s="108">
        <v>0.384608695</v>
      </c>
      <c r="M103" s="108">
        <v>3.2575719999999998E-3</v>
      </c>
      <c r="N103" s="108">
        <v>9.0678373000000007E-2</v>
      </c>
      <c r="O103" s="108">
        <v>0.37797751099999999</v>
      </c>
      <c r="P103" s="108">
        <v>3.2003550000000002E-3</v>
      </c>
      <c r="Q103" s="108">
        <v>8.9110446999999995E-2</v>
      </c>
      <c r="R103" s="108">
        <v>0.25193716900000002</v>
      </c>
      <c r="S103" s="108">
        <v>8.7420801000000006E-2</v>
      </c>
      <c r="T103" s="108">
        <v>8.5910093000000007E-2</v>
      </c>
      <c r="U103" s="108">
        <v>-0.17064258700000001</v>
      </c>
      <c r="V103" s="109">
        <v>-0.17221051300000001</v>
      </c>
      <c r="W103" s="110">
        <f t="shared" si="20"/>
        <v>0.23694344757142857</v>
      </c>
      <c r="X103" s="96">
        <f t="shared" si="21"/>
        <v>0.16381091028571429</v>
      </c>
      <c r="Y103" s="97">
        <f t="shared" si="23"/>
        <v>0.69135024397048217</v>
      </c>
      <c r="Z103" s="108">
        <v>34015</v>
      </c>
      <c r="AA103" s="108" t="s">
        <v>211</v>
      </c>
      <c r="AB103" s="108" t="s">
        <v>160</v>
      </c>
    </row>
    <row r="104" spans="1:28" x14ac:dyDescent="0.25">
      <c r="A104" s="107" t="s">
        <v>174</v>
      </c>
      <c r="B104" s="108" t="s">
        <v>202</v>
      </c>
      <c r="C104" s="108">
        <v>34017</v>
      </c>
      <c r="D104" s="108" t="s">
        <v>212</v>
      </c>
      <c r="E104" s="108" t="s">
        <v>204</v>
      </c>
      <c r="F104" s="108" t="s">
        <v>160</v>
      </c>
      <c r="G104" s="108">
        <v>66.094928499999995</v>
      </c>
      <c r="H104" s="108">
        <v>33.337268469999998</v>
      </c>
      <c r="I104" s="108">
        <v>3.3337268469999999</v>
      </c>
      <c r="J104" s="108">
        <v>13.241896410000001</v>
      </c>
      <c r="K104" s="108">
        <v>9.4894684700000003</v>
      </c>
      <c r="L104" s="108">
        <v>4.6002070240000004</v>
      </c>
      <c r="M104" s="108">
        <v>4.5969092859999998</v>
      </c>
      <c r="N104" s="108">
        <v>3.2928455589999999</v>
      </c>
      <c r="O104" s="108">
        <v>4.5208931090000002</v>
      </c>
      <c r="P104" s="108">
        <v>4.5161664220000004</v>
      </c>
      <c r="Q104" s="108">
        <v>3.2359087479999999</v>
      </c>
      <c r="R104" s="108">
        <v>-3.7524279370000002</v>
      </c>
      <c r="S104" s="108">
        <v>-1.304063727</v>
      </c>
      <c r="T104" s="108">
        <v>-1.280257674</v>
      </c>
      <c r="U104" s="108">
        <v>-6.1966229110000004</v>
      </c>
      <c r="V104" s="109">
        <v>-6.2535597220000003</v>
      </c>
      <c r="W104" s="110">
        <f t="shared" si="20"/>
        <v>8.6042366255714295</v>
      </c>
      <c r="X104" s="96">
        <f t="shared" si="21"/>
        <v>5.9485410922857138</v>
      </c>
      <c r="Y104" s="97">
        <f t="shared" si="23"/>
        <v>0.69135024420491875</v>
      </c>
      <c r="Z104" s="108">
        <v>34017</v>
      </c>
      <c r="AA104" s="108" t="s">
        <v>212</v>
      </c>
      <c r="AB104" s="108" t="s">
        <v>160</v>
      </c>
    </row>
    <row r="105" spans="1:28" x14ac:dyDescent="0.25">
      <c r="A105" s="107" t="s">
        <v>174</v>
      </c>
      <c r="B105" s="108" t="s">
        <v>202</v>
      </c>
      <c r="C105" s="108">
        <v>34019</v>
      </c>
      <c r="D105" s="108" t="s">
        <v>213</v>
      </c>
      <c r="E105" s="108" t="s">
        <v>204</v>
      </c>
      <c r="F105" s="108" t="s">
        <v>160</v>
      </c>
      <c r="G105" s="108"/>
      <c r="H105" s="108"/>
      <c r="I105" s="108"/>
      <c r="J105" s="108"/>
      <c r="K105" s="108">
        <v>1.8700000000000001E-6</v>
      </c>
      <c r="L105" s="108"/>
      <c r="M105" s="108"/>
      <c r="N105" s="111">
        <v>6.4899999999999995E-7</v>
      </c>
      <c r="O105" s="108"/>
      <c r="P105" s="108"/>
      <c r="Q105" s="111">
        <v>6.3799999999999997E-7</v>
      </c>
      <c r="R105" s="108"/>
      <c r="S105" s="108"/>
      <c r="T105" s="108"/>
      <c r="U105" s="111">
        <v>-1.22E-6</v>
      </c>
      <c r="V105" s="112">
        <v>-1.2300000000000001E-6</v>
      </c>
      <c r="W105" s="110"/>
      <c r="X105" s="96"/>
      <c r="Y105" s="97"/>
      <c r="Z105" s="108">
        <v>34019</v>
      </c>
      <c r="AA105" s="108" t="s">
        <v>213</v>
      </c>
      <c r="AB105" s="108" t="s">
        <v>160</v>
      </c>
    </row>
    <row r="106" spans="1:28" x14ac:dyDescent="0.25">
      <c r="A106" s="107" t="s">
        <v>174</v>
      </c>
      <c r="B106" s="108" t="s">
        <v>202</v>
      </c>
      <c r="C106" s="108">
        <v>34021</v>
      </c>
      <c r="D106" s="108" t="s">
        <v>214</v>
      </c>
      <c r="E106" s="108" t="s">
        <v>204</v>
      </c>
      <c r="F106" s="108" t="s">
        <v>160</v>
      </c>
      <c r="G106" s="108">
        <v>1.10388E-3</v>
      </c>
      <c r="H106" s="108">
        <v>1.16598E-4</v>
      </c>
      <c r="I106" s="111">
        <v>1.17E-5</v>
      </c>
      <c r="J106" s="111">
        <v>4.6300000000000001E-5</v>
      </c>
      <c r="K106" s="108"/>
      <c r="L106" s="111">
        <v>7.6799999999999997E-5</v>
      </c>
      <c r="M106" s="111">
        <v>1.6099999999999998E-5</v>
      </c>
      <c r="N106" s="108"/>
      <c r="O106" s="111">
        <v>7.5500000000000006E-5</v>
      </c>
      <c r="P106" s="111">
        <v>1.5800000000000001E-5</v>
      </c>
      <c r="Q106" s="108"/>
      <c r="R106" s="108"/>
      <c r="S106" s="108"/>
      <c r="T106" s="108"/>
      <c r="U106" s="108"/>
      <c r="V106" s="109"/>
      <c r="W106" s="110"/>
      <c r="X106" s="96"/>
      <c r="Y106" s="97"/>
      <c r="Z106" s="108">
        <v>34021</v>
      </c>
      <c r="AA106" s="108" t="s">
        <v>214</v>
      </c>
      <c r="AB106" s="108" t="s">
        <v>160</v>
      </c>
    </row>
    <row r="107" spans="1:28" x14ac:dyDescent="0.25">
      <c r="A107" s="107" t="s">
        <v>174</v>
      </c>
      <c r="B107" s="108" t="s">
        <v>202</v>
      </c>
      <c r="C107" s="108">
        <v>34023</v>
      </c>
      <c r="D107" s="108" t="s">
        <v>215</v>
      </c>
      <c r="E107" s="108" t="s">
        <v>204</v>
      </c>
      <c r="F107" s="108" t="s">
        <v>160</v>
      </c>
      <c r="G107" s="108">
        <v>15.022228</v>
      </c>
      <c r="H107" s="108">
        <v>4.0714152229999998</v>
      </c>
      <c r="I107" s="108">
        <v>0.40714152199999998</v>
      </c>
      <c r="J107" s="108">
        <v>1.617206841</v>
      </c>
      <c r="K107" s="108">
        <v>0.27062964</v>
      </c>
      <c r="L107" s="108">
        <v>1.0455470689999999</v>
      </c>
      <c r="M107" s="108">
        <v>0.56141151700000003</v>
      </c>
      <c r="N107" s="108">
        <v>9.3908485E-2</v>
      </c>
      <c r="O107" s="108">
        <v>1.027520395</v>
      </c>
      <c r="P107" s="108">
        <v>0.551550549</v>
      </c>
      <c r="Q107" s="108">
        <v>9.2284706999999994E-2</v>
      </c>
      <c r="R107" s="108">
        <v>-1.3465772009999999</v>
      </c>
      <c r="S107" s="108">
        <v>-0.46750303100000001</v>
      </c>
      <c r="T107" s="108">
        <v>-0.45926584199999998</v>
      </c>
      <c r="U107" s="108">
        <v>-0.17672115499999999</v>
      </c>
      <c r="V107" s="109">
        <v>-0.17834493300000001</v>
      </c>
      <c r="W107" s="110">
        <f t="shared" ref="W107:W123" si="24">$K107+(($K107-$N107)/(2016-2023))</f>
        <v>0.24538376071428572</v>
      </c>
      <c r="X107" s="96">
        <f t="shared" ref="X107:X123" si="25">$K107+(($K107-$N107)/(2016-2023))*4</f>
        <v>0.16964612285714287</v>
      </c>
      <c r="Y107" s="97">
        <f t="shared" ref="Y107:Y123" si="26">X107/W107</f>
        <v>0.69135024405576495</v>
      </c>
      <c r="Z107" s="108">
        <v>34023</v>
      </c>
      <c r="AA107" s="108" t="s">
        <v>215</v>
      </c>
      <c r="AB107" s="108" t="s">
        <v>160</v>
      </c>
    </row>
    <row r="108" spans="1:28" x14ac:dyDescent="0.25">
      <c r="A108" s="107" t="s">
        <v>174</v>
      </c>
      <c r="B108" s="108" t="s">
        <v>202</v>
      </c>
      <c r="C108" s="108">
        <v>34025</v>
      </c>
      <c r="D108" s="108" t="s">
        <v>216</v>
      </c>
      <c r="E108" s="108" t="s">
        <v>204</v>
      </c>
      <c r="F108" s="108" t="s">
        <v>160</v>
      </c>
      <c r="G108" s="108">
        <v>3.8492638769999998</v>
      </c>
      <c r="H108" s="108">
        <v>0.81171442699999996</v>
      </c>
      <c r="I108" s="108">
        <v>8.1171442999999996E-2</v>
      </c>
      <c r="J108" s="108">
        <v>0.322421087</v>
      </c>
      <c r="K108" s="108">
        <v>1.7633148700000001</v>
      </c>
      <c r="L108" s="108">
        <v>0.26790876600000002</v>
      </c>
      <c r="M108" s="108">
        <v>0.111928114</v>
      </c>
      <c r="N108" s="108">
        <v>0.61187026</v>
      </c>
      <c r="O108" s="108">
        <v>0.26328964900000001</v>
      </c>
      <c r="P108" s="108">
        <v>0.109962142</v>
      </c>
      <c r="Q108" s="108">
        <v>0.60129037100000005</v>
      </c>
      <c r="R108" s="108">
        <v>1.4408937829999999</v>
      </c>
      <c r="S108" s="108">
        <v>0.49994214599999998</v>
      </c>
      <c r="T108" s="108">
        <v>0.49132822900000001</v>
      </c>
      <c r="U108" s="108">
        <v>-1.15144461</v>
      </c>
      <c r="V108" s="109">
        <v>-1.1620244989999999</v>
      </c>
      <c r="W108" s="110">
        <f t="shared" si="24"/>
        <v>1.5988227828571429</v>
      </c>
      <c r="X108" s="96">
        <f t="shared" si="25"/>
        <v>1.1053465214285714</v>
      </c>
      <c r="Y108" s="97">
        <f t="shared" si="26"/>
        <v>0.69135024424238245</v>
      </c>
      <c r="Z108" s="108">
        <v>34025</v>
      </c>
      <c r="AA108" s="108" t="s">
        <v>216</v>
      </c>
      <c r="AB108" s="108" t="s">
        <v>160</v>
      </c>
    </row>
    <row r="109" spans="1:28" x14ac:dyDescent="0.25">
      <c r="A109" s="107" t="s">
        <v>174</v>
      </c>
      <c r="B109" s="108" t="s">
        <v>202</v>
      </c>
      <c r="C109" s="108">
        <v>34029</v>
      </c>
      <c r="D109" s="108" t="s">
        <v>217</v>
      </c>
      <c r="E109" s="108" t="s">
        <v>204</v>
      </c>
      <c r="F109" s="108" t="s">
        <v>160</v>
      </c>
      <c r="G109" s="108">
        <v>0.463878128</v>
      </c>
      <c r="H109" s="108">
        <v>1.261084673</v>
      </c>
      <c r="I109" s="108">
        <v>0.126108467</v>
      </c>
      <c r="J109" s="108">
        <v>0.50091544300000002</v>
      </c>
      <c r="K109" s="108">
        <v>0.69343012999999998</v>
      </c>
      <c r="L109" s="108">
        <v>3.2285917999999997E-2</v>
      </c>
      <c r="M109" s="108">
        <v>0.17389222700000001</v>
      </c>
      <c r="N109" s="108">
        <v>0.24062025500000001</v>
      </c>
      <c r="O109" s="108">
        <v>3.1729264E-2</v>
      </c>
      <c r="P109" s="108">
        <v>0.17083788</v>
      </c>
      <c r="Q109" s="108">
        <v>0.23645967400000001</v>
      </c>
      <c r="R109" s="108">
        <v>0.19251468699999999</v>
      </c>
      <c r="S109" s="108">
        <v>6.6728027999999995E-2</v>
      </c>
      <c r="T109" s="108">
        <v>6.5621794999999997E-2</v>
      </c>
      <c r="U109" s="108">
        <v>-0.45280987499999997</v>
      </c>
      <c r="V109" s="109">
        <v>-0.45697045600000002</v>
      </c>
      <c r="W109" s="110">
        <f t="shared" si="24"/>
        <v>0.62874300500000002</v>
      </c>
      <c r="X109" s="96">
        <f t="shared" si="25"/>
        <v>0.43468162999999999</v>
      </c>
      <c r="Y109" s="97">
        <f t="shared" si="26"/>
        <v>0.69135024412716917</v>
      </c>
      <c r="Z109" s="108">
        <v>34029</v>
      </c>
      <c r="AA109" s="108" t="s">
        <v>217</v>
      </c>
      <c r="AB109" s="108" t="s">
        <v>160</v>
      </c>
    </row>
    <row r="110" spans="1:28" x14ac:dyDescent="0.25">
      <c r="A110" s="107" t="s">
        <v>174</v>
      </c>
      <c r="B110" s="108" t="s">
        <v>202</v>
      </c>
      <c r="C110" s="108">
        <v>34031</v>
      </c>
      <c r="D110" s="108" t="s">
        <v>218</v>
      </c>
      <c r="E110" s="108" t="s">
        <v>204</v>
      </c>
      <c r="F110" s="108" t="s">
        <v>160</v>
      </c>
      <c r="G110" s="108">
        <v>2.1070100000000001E-2</v>
      </c>
      <c r="H110" s="111">
        <v>3.5499999999999999E-6</v>
      </c>
      <c r="I110" s="111">
        <v>3.5499999999999999E-7</v>
      </c>
      <c r="J110" s="111">
        <v>1.4100000000000001E-6</v>
      </c>
      <c r="K110" s="108">
        <v>3.19E-6</v>
      </c>
      <c r="L110" s="108">
        <v>1.4664789999999999E-3</v>
      </c>
      <c r="M110" s="111">
        <v>4.8999999999999997E-7</v>
      </c>
      <c r="N110" s="111">
        <v>1.11E-6</v>
      </c>
      <c r="O110" s="108">
        <v>1.4411949999999999E-3</v>
      </c>
      <c r="P110" s="111">
        <v>4.8100000000000003E-7</v>
      </c>
      <c r="Q110" s="111">
        <v>1.0899999999999999E-6</v>
      </c>
      <c r="R110" s="111">
        <v>1.7799999999999999E-6</v>
      </c>
      <c r="S110" s="111">
        <v>6.1699999999999998E-7</v>
      </c>
      <c r="T110" s="111">
        <v>6.06E-7</v>
      </c>
      <c r="U110" s="111">
        <v>-2.08E-6</v>
      </c>
      <c r="V110" s="112">
        <v>-2.0999999999999998E-6</v>
      </c>
      <c r="W110" s="110">
        <f t="shared" si="24"/>
        <v>2.8928571428571427E-6</v>
      </c>
      <c r="X110" s="96">
        <f t="shared" si="25"/>
        <v>2.0014285714285711E-6</v>
      </c>
      <c r="Y110" s="97">
        <f t="shared" si="26"/>
        <v>0.69185185185185183</v>
      </c>
      <c r="Z110" s="108">
        <v>34031</v>
      </c>
      <c r="AA110" s="108" t="s">
        <v>218</v>
      </c>
      <c r="AB110" s="108" t="s">
        <v>160</v>
      </c>
    </row>
    <row r="111" spans="1:28" x14ac:dyDescent="0.25">
      <c r="A111" s="107" t="s">
        <v>174</v>
      </c>
      <c r="B111" s="108" t="s">
        <v>202</v>
      </c>
      <c r="C111" s="108">
        <v>34033</v>
      </c>
      <c r="D111" s="108" t="s">
        <v>219</v>
      </c>
      <c r="E111" s="108" t="s">
        <v>204</v>
      </c>
      <c r="F111" s="108" t="s">
        <v>160</v>
      </c>
      <c r="G111" s="108">
        <v>1.347097</v>
      </c>
      <c r="H111" s="108">
        <v>1.737388859</v>
      </c>
      <c r="I111" s="108">
        <v>0.17373888600000001</v>
      </c>
      <c r="J111" s="108">
        <v>0.69010822900000002</v>
      </c>
      <c r="K111" s="108">
        <v>0.25662296000000001</v>
      </c>
      <c r="L111" s="108">
        <v>9.3757951000000006E-2</v>
      </c>
      <c r="M111" s="108">
        <v>0.23957028699999999</v>
      </c>
      <c r="N111" s="108">
        <v>8.9048166999999998E-2</v>
      </c>
      <c r="O111" s="108">
        <v>9.2141434999999994E-2</v>
      </c>
      <c r="P111" s="108">
        <v>0.23536233100000001</v>
      </c>
      <c r="Q111" s="108">
        <v>8.7508428999999999E-2</v>
      </c>
      <c r="R111" s="108">
        <v>-0.43348526900000001</v>
      </c>
      <c r="S111" s="108">
        <v>-0.15052212000000001</v>
      </c>
      <c r="T111" s="108">
        <v>-0.14785390200000001</v>
      </c>
      <c r="U111" s="108">
        <v>-0.167574793</v>
      </c>
      <c r="V111" s="109">
        <v>-0.16911453100000001</v>
      </c>
      <c r="W111" s="110">
        <f t="shared" si="24"/>
        <v>0.23268370385714288</v>
      </c>
      <c r="X111" s="96">
        <f t="shared" si="25"/>
        <v>0.16086593542857144</v>
      </c>
      <c r="Y111" s="97">
        <f t="shared" si="26"/>
        <v>0.69135024396609979</v>
      </c>
      <c r="Z111" s="108">
        <v>34033</v>
      </c>
      <c r="AA111" s="108" t="s">
        <v>219</v>
      </c>
      <c r="AB111" s="108" t="s">
        <v>160</v>
      </c>
    </row>
    <row r="112" spans="1:28" x14ac:dyDescent="0.25">
      <c r="A112" s="107" t="s">
        <v>174</v>
      </c>
      <c r="B112" s="108" t="s">
        <v>202</v>
      </c>
      <c r="C112" s="108">
        <v>34035</v>
      </c>
      <c r="D112" s="108" t="s">
        <v>220</v>
      </c>
      <c r="E112" s="108" t="s">
        <v>204</v>
      </c>
      <c r="F112" s="108" t="s">
        <v>160</v>
      </c>
      <c r="G112" s="108"/>
      <c r="H112" s="108"/>
      <c r="I112" s="108"/>
      <c r="J112" s="108"/>
      <c r="K112" s="108">
        <v>7.8000000000000005E-7</v>
      </c>
      <c r="L112" s="108"/>
      <c r="M112" s="108"/>
      <c r="N112" s="111">
        <v>2.7099999999999998E-7</v>
      </c>
      <c r="O112" s="108"/>
      <c r="P112" s="108"/>
      <c r="Q112" s="111">
        <v>2.6600000000000003E-7</v>
      </c>
      <c r="R112" s="108"/>
      <c r="S112" s="108"/>
      <c r="T112" s="108"/>
      <c r="U112" s="111">
        <v>-5.0900000000000002E-7</v>
      </c>
      <c r="V112" s="112">
        <v>-5.1399999999999997E-7</v>
      </c>
      <c r="W112" s="110">
        <f t="shared" si="24"/>
        <v>7.0728571428571432E-7</v>
      </c>
      <c r="X112" s="96">
        <f t="shared" si="25"/>
        <v>4.8914285714285712E-7</v>
      </c>
      <c r="Y112" s="97">
        <f t="shared" si="26"/>
        <v>0.69157745909917179</v>
      </c>
      <c r="Z112" s="108">
        <v>34035</v>
      </c>
      <c r="AA112" s="108" t="s">
        <v>220</v>
      </c>
      <c r="AB112" s="108" t="s">
        <v>160</v>
      </c>
    </row>
    <row r="113" spans="1:28" x14ac:dyDescent="0.25">
      <c r="A113" s="107" t="s">
        <v>174</v>
      </c>
      <c r="B113" s="108" t="s">
        <v>202</v>
      </c>
      <c r="C113" s="108">
        <v>34039</v>
      </c>
      <c r="D113" s="108" t="s">
        <v>221</v>
      </c>
      <c r="E113" s="108" t="s">
        <v>204</v>
      </c>
      <c r="F113" s="108" t="s">
        <v>160</v>
      </c>
      <c r="G113" s="108">
        <v>59.998100000000001</v>
      </c>
      <c r="H113" s="108">
        <v>11.23110348</v>
      </c>
      <c r="I113" s="108">
        <v>1.123110348</v>
      </c>
      <c r="J113" s="108">
        <v>4.4611066130000001</v>
      </c>
      <c r="K113" s="108">
        <v>3.8549309699999998</v>
      </c>
      <c r="L113" s="108">
        <v>4.17586776</v>
      </c>
      <c r="M113" s="108">
        <v>1.5486680900000001</v>
      </c>
      <c r="N113" s="108">
        <v>1.3376610470000001</v>
      </c>
      <c r="O113" s="108">
        <v>4.1038700400000003</v>
      </c>
      <c r="P113" s="108">
        <v>1.521466357</v>
      </c>
      <c r="Q113" s="108">
        <v>1.3145314610000001</v>
      </c>
      <c r="R113" s="108">
        <v>-0.60617564300000004</v>
      </c>
      <c r="S113" s="108">
        <v>-0.21100704300000001</v>
      </c>
      <c r="T113" s="108">
        <v>-0.20693489700000001</v>
      </c>
      <c r="U113" s="108">
        <v>-2.5172699230000002</v>
      </c>
      <c r="V113" s="109">
        <v>-2.5403995089999998</v>
      </c>
      <c r="W113" s="110">
        <f t="shared" si="24"/>
        <v>3.4953209809999999</v>
      </c>
      <c r="X113" s="96">
        <f t="shared" si="25"/>
        <v>2.416491014</v>
      </c>
      <c r="Y113" s="97">
        <f t="shared" si="26"/>
        <v>0.69135024426530634</v>
      </c>
      <c r="Z113" s="108">
        <v>34039</v>
      </c>
      <c r="AA113" s="108" t="s">
        <v>221</v>
      </c>
      <c r="AB113" s="108" t="s">
        <v>160</v>
      </c>
    </row>
    <row r="114" spans="1:28" x14ac:dyDescent="0.25">
      <c r="A114" s="107" t="s">
        <v>174</v>
      </c>
      <c r="B114" s="108" t="s">
        <v>202</v>
      </c>
      <c r="C114" s="108">
        <v>34041</v>
      </c>
      <c r="D114" s="108" t="s">
        <v>222</v>
      </c>
      <c r="E114" s="108" t="s">
        <v>204</v>
      </c>
      <c r="F114" s="108" t="s">
        <v>160</v>
      </c>
      <c r="G114" s="108"/>
      <c r="H114" s="108"/>
      <c r="I114" s="108"/>
      <c r="J114" s="108"/>
      <c r="K114" s="108">
        <v>1.4999999999999999E-7</v>
      </c>
      <c r="L114" s="108"/>
      <c r="M114" s="108"/>
      <c r="N114" s="111">
        <v>5.2100000000000003E-8</v>
      </c>
      <c r="O114" s="108"/>
      <c r="P114" s="108"/>
      <c r="Q114" s="111">
        <v>5.1200000000000002E-8</v>
      </c>
      <c r="R114" s="108"/>
      <c r="S114" s="108"/>
      <c r="T114" s="108"/>
      <c r="U114" s="111">
        <v>-9.8000000000000004E-8</v>
      </c>
      <c r="V114" s="112">
        <v>-9.8900000000000005E-8</v>
      </c>
      <c r="W114" s="110">
        <f t="shared" si="24"/>
        <v>1.360142857142857E-7</v>
      </c>
      <c r="X114" s="96">
        <f t="shared" si="25"/>
        <v>9.405714285714286E-8</v>
      </c>
      <c r="Y114" s="97">
        <f t="shared" si="26"/>
        <v>0.6915239995798762</v>
      </c>
      <c r="Z114" s="108">
        <v>34041</v>
      </c>
      <c r="AA114" s="108" t="s">
        <v>222</v>
      </c>
      <c r="AB114" s="108" t="s">
        <v>160</v>
      </c>
    </row>
    <row r="115" spans="1:28" x14ac:dyDescent="0.25">
      <c r="A115" s="107" t="s">
        <v>174</v>
      </c>
      <c r="B115" s="108" t="s">
        <v>202</v>
      </c>
      <c r="C115" s="108">
        <v>34001</v>
      </c>
      <c r="D115" s="108" t="s">
        <v>203</v>
      </c>
      <c r="E115" s="108" t="s">
        <v>204</v>
      </c>
      <c r="F115" s="108" t="s">
        <v>169</v>
      </c>
      <c r="G115" s="108">
        <v>0.63571099900000005</v>
      </c>
      <c r="H115" s="108">
        <v>11.870225700000001</v>
      </c>
      <c r="I115" s="108">
        <v>11.870225700000001</v>
      </c>
      <c r="J115" s="108">
        <v>10.925165809999999</v>
      </c>
      <c r="K115" s="108">
        <v>10.86976988</v>
      </c>
      <c r="L115" s="108">
        <v>0.37252664499999999</v>
      </c>
      <c r="M115" s="108">
        <v>7.4835363109999999</v>
      </c>
      <c r="N115" s="108">
        <v>7.4457923680000002</v>
      </c>
      <c r="O115" s="108">
        <v>0.28708708700000002</v>
      </c>
      <c r="P115" s="108">
        <v>5.7673390800000002</v>
      </c>
      <c r="Q115" s="108">
        <v>5.7392384969999997</v>
      </c>
      <c r="R115" s="108">
        <v>-5.5395930000000003E-2</v>
      </c>
      <c r="S115" s="108">
        <v>-3.7743943000000002E-2</v>
      </c>
      <c r="T115" s="108">
        <v>-2.8100582999999998E-2</v>
      </c>
      <c r="U115" s="108">
        <v>-3.423977512</v>
      </c>
      <c r="V115" s="109">
        <v>-5.1305313830000001</v>
      </c>
      <c r="W115" s="110">
        <f t="shared" si="24"/>
        <v>10.380630235428571</v>
      </c>
      <c r="X115" s="96">
        <f t="shared" si="25"/>
        <v>8.913211301714286</v>
      </c>
      <c r="Y115" s="97">
        <f t="shared" si="26"/>
        <v>0.85863874346414371</v>
      </c>
      <c r="Z115" s="108">
        <v>34001</v>
      </c>
      <c r="AA115" s="108" t="s">
        <v>203</v>
      </c>
      <c r="AB115" s="108" t="s">
        <v>169</v>
      </c>
    </row>
    <row r="116" spans="1:28" x14ac:dyDescent="0.25">
      <c r="A116" s="107" t="s">
        <v>174</v>
      </c>
      <c r="B116" s="108" t="s">
        <v>202</v>
      </c>
      <c r="C116" s="108">
        <v>34003</v>
      </c>
      <c r="D116" s="108" t="s">
        <v>205</v>
      </c>
      <c r="E116" s="108" t="s">
        <v>204</v>
      </c>
      <c r="F116" s="108" t="s">
        <v>169</v>
      </c>
      <c r="G116" s="108">
        <v>11.719348699999999</v>
      </c>
      <c r="H116" s="108">
        <v>8.81113912</v>
      </c>
      <c r="I116" s="108">
        <v>8.81113912</v>
      </c>
      <c r="J116" s="108">
        <v>8.1096314679999999</v>
      </c>
      <c r="K116" s="108">
        <v>0.50693767999999995</v>
      </c>
      <c r="L116" s="108">
        <v>6.8675383380000001</v>
      </c>
      <c r="M116" s="108">
        <v>5.5549474139999999</v>
      </c>
      <c r="N116" s="108">
        <v>0.34725231099999998</v>
      </c>
      <c r="O116" s="108">
        <v>5.292457873</v>
      </c>
      <c r="P116" s="108">
        <v>4.2810329200000004</v>
      </c>
      <c r="Q116" s="108">
        <v>0.26766309500000002</v>
      </c>
      <c r="R116" s="108">
        <v>-7.6026937879999998</v>
      </c>
      <c r="S116" s="108">
        <v>-5.2076951029999998</v>
      </c>
      <c r="T116" s="108">
        <v>-4.0133698249999998</v>
      </c>
      <c r="U116" s="108">
        <v>-0.15968536899999999</v>
      </c>
      <c r="V116" s="109">
        <v>-0.23927458500000001</v>
      </c>
      <c r="W116" s="110">
        <f t="shared" si="24"/>
        <v>0.4841254844285714</v>
      </c>
      <c r="X116" s="96">
        <f t="shared" si="25"/>
        <v>0.41568889771428569</v>
      </c>
      <c r="Y116" s="97">
        <f t="shared" si="26"/>
        <v>0.85863874364088977</v>
      </c>
      <c r="Z116" s="108">
        <v>34003</v>
      </c>
      <c r="AA116" s="108" t="s">
        <v>205</v>
      </c>
      <c r="AB116" s="108" t="s">
        <v>169</v>
      </c>
    </row>
    <row r="117" spans="1:28" x14ac:dyDescent="0.25">
      <c r="A117" s="107" t="s">
        <v>174</v>
      </c>
      <c r="B117" s="108" t="s">
        <v>202</v>
      </c>
      <c r="C117" s="108">
        <v>34005</v>
      </c>
      <c r="D117" s="108" t="s">
        <v>206</v>
      </c>
      <c r="E117" s="108" t="s">
        <v>204</v>
      </c>
      <c r="F117" s="108" t="s">
        <v>169</v>
      </c>
      <c r="G117" s="108">
        <v>0.76080990000000004</v>
      </c>
      <c r="H117" s="108">
        <v>1.0556276E-2</v>
      </c>
      <c r="I117" s="108">
        <v>1.0556276E-2</v>
      </c>
      <c r="J117" s="108">
        <v>9.7158279999999993E-3</v>
      </c>
      <c r="K117" s="108">
        <v>1.1871031400000001</v>
      </c>
      <c r="L117" s="108">
        <v>0.445834601</v>
      </c>
      <c r="M117" s="108">
        <v>6.6551620000000001E-3</v>
      </c>
      <c r="N117" s="108">
        <v>0.81316565100000004</v>
      </c>
      <c r="O117" s="108">
        <v>0.34358175099999999</v>
      </c>
      <c r="P117" s="108">
        <v>5.1289359999999997E-3</v>
      </c>
      <c r="Q117" s="108">
        <v>0.62679045799999999</v>
      </c>
      <c r="R117" s="108">
        <v>1.177387312</v>
      </c>
      <c r="S117" s="108">
        <v>0.806510489</v>
      </c>
      <c r="T117" s="108">
        <v>0.62166152200000002</v>
      </c>
      <c r="U117" s="108">
        <v>-0.37393748900000001</v>
      </c>
      <c r="V117" s="109">
        <v>-0.56031268199999995</v>
      </c>
      <c r="W117" s="110">
        <f t="shared" si="24"/>
        <v>1.1336834987142859</v>
      </c>
      <c r="X117" s="96">
        <f t="shared" si="25"/>
        <v>0.97342457485714284</v>
      </c>
      <c r="Y117" s="97">
        <f t="shared" si="26"/>
        <v>0.85863874349508207</v>
      </c>
      <c r="Z117" s="108">
        <v>34005</v>
      </c>
      <c r="AA117" s="108" t="s">
        <v>206</v>
      </c>
      <c r="AB117" s="108" t="s">
        <v>169</v>
      </c>
    </row>
    <row r="118" spans="1:28" x14ac:dyDescent="0.25">
      <c r="A118" s="107" t="s">
        <v>174</v>
      </c>
      <c r="B118" s="108" t="s">
        <v>202</v>
      </c>
      <c r="C118" s="108">
        <v>34007</v>
      </c>
      <c r="D118" s="108" t="s">
        <v>207</v>
      </c>
      <c r="E118" s="108" t="s">
        <v>204</v>
      </c>
      <c r="F118" s="108" t="s">
        <v>169</v>
      </c>
      <c r="G118" s="108">
        <v>3.5809099999999998</v>
      </c>
      <c r="H118" s="108">
        <v>4.4938016999999997</v>
      </c>
      <c r="I118" s="108">
        <v>4.4938016999999997</v>
      </c>
      <c r="J118" s="108">
        <v>4.1360231839999999</v>
      </c>
      <c r="K118" s="108">
        <v>6.7698821899999997</v>
      </c>
      <c r="L118" s="108">
        <v>2.0984132600000001</v>
      </c>
      <c r="M118" s="108">
        <v>2.8330993069999999</v>
      </c>
      <c r="N118" s="108">
        <v>4.6373692999999996</v>
      </c>
      <c r="O118" s="108">
        <v>1.617138956</v>
      </c>
      <c r="P118" s="108">
        <v>2.183385457</v>
      </c>
      <c r="Q118" s="108">
        <v>3.5744977960000002</v>
      </c>
      <c r="R118" s="108">
        <v>2.6338590059999998</v>
      </c>
      <c r="S118" s="108">
        <v>1.804269994</v>
      </c>
      <c r="T118" s="108">
        <v>1.3911123400000001</v>
      </c>
      <c r="U118" s="108">
        <v>-2.1325128900000001</v>
      </c>
      <c r="V118" s="109">
        <v>-3.195384394</v>
      </c>
      <c r="W118" s="110">
        <f t="shared" si="24"/>
        <v>6.4652374914285708</v>
      </c>
      <c r="X118" s="96">
        <f t="shared" si="25"/>
        <v>5.5513033957142852</v>
      </c>
      <c r="Y118" s="97">
        <f t="shared" si="26"/>
        <v>0.85863874344508562</v>
      </c>
      <c r="Z118" s="108">
        <v>34007</v>
      </c>
      <c r="AA118" s="108" t="s">
        <v>207</v>
      </c>
      <c r="AB118" s="108" t="s">
        <v>169</v>
      </c>
    </row>
    <row r="119" spans="1:28" x14ac:dyDescent="0.25">
      <c r="A119" s="107" t="s">
        <v>174</v>
      </c>
      <c r="B119" s="108" t="s">
        <v>202</v>
      </c>
      <c r="C119" s="108">
        <v>34009</v>
      </c>
      <c r="D119" s="108" t="s">
        <v>208</v>
      </c>
      <c r="E119" s="108" t="s">
        <v>204</v>
      </c>
      <c r="F119" s="108" t="s">
        <v>169</v>
      </c>
      <c r="G119" s="108">
        <v>4.1861344840000001</v>
      </c>
      <c r="H119" s="108">
        <v>4.1912874100000002</v>
      </c>
      <c r="I119" s="108">
        <v>4.1912874100000002</v>
      </c>
      <c r="J119" s="108">
        <v>3.8575938710000002</v>
      </c>
      <c r="K119" s="108">
        <v>23.1063893</v>
      </c>
      <c r="L119" s="108">
        <v>2.4530748080000002</v>
      </c>
      <c r="M119" s="108">
        <v>2.6423803819999998</v>
      </c>
      <c r="N119" s="108">
        <v>15.82787667</v>
      </c>
      <c r="O119" s="108">
        <v>1.890458333</v>
      </c>
      <c r="P119" s="108">
        <v>2.0364040490000002</v>
      </c>
      <c r="Q119" s="108">
        <v>12.200173550000001</v>
      </c>
      <c r="R119" s="108">
        <v>19.248795430000001</v>
      </c>
      <c r="S119" s="108">
        <v>13.18549629</v>
      </c>
      <c r="T119" s="108">
        <v>10.163769500000001</v>
      </c>
      <c r="U119" s="108">
        <v>-7.2785126299999998</v>
      </c>
      <c r="V119" s="109">
        <v>-10.906215749999999</v>
      </c>
      <c r="W119" s="110">
        <f t="shared" si="24"/>
        <v>22.06660178142857</v>
      </c>
      <c r="X119" s="96">
        <f t="shared" si="25"/>
        <v>18.947239225714284</v>
      </c>
      <c r="Y119" s="97">
        <f t="shared" si="26"/>
        <v>0.85863874344532898</v>
      </c>
      <c r="Z119" s="108">
        <v>34009</v>
      </c>
      <c r="AA119" s="108" t="s">
        <v>208</v>
      </c>
      <c r="AB119" s="108" t="s">
        <v>169</v>
      </c>
    </row>
    <row r="120" spans="1:28" x14ac:dyDescent="0.25">
      <c r="A120" s="107" t="s">
        <v>174</v>
      </c>
      <c r="B120" s="108" t="s">
        <v>202</v>
      </c>
      <c r="C120" s="108">
        <v>34011</v>
      </c>
      <c r="D120" s="108" t="s">
        <v>209</v>
      </c>
      <c r="E120" s="108" t="s">
        <v>204</v>
      </c>
      <c r="F120" s="108" t="s">
        <v>169</v>
      </c>
      <c r="G120" s="108">
        <v>5.7489299999999997</v>
      </c>
      <c r="H120" s="108">
        <v>5.5465083770000003</v>
      </c>
      <c r="I120" s="108">
        <v>5.5465083770000003</v>
      </c>
      <c r="J120" s="108">
        <v>5.1049175660000001</v>
      </c>
      <c r="K120" s="108">
        <v>4.76842436</v>
      </c>
      <c r="L120" s="108">
        <v>3.3688729799999999</v>
      </c>
      <c r="M120" s="108">
        <v>3.4967740200000001</v>
      </c>
      <c r="N120" s="108">
        <v>3.2663706870000002</v>
      </c>
      <c r="O120" s="108">
        <v>2.596216788</v>
      </c>
      <c r="P120" s="108">
        <v>2.6948598389999998</v>
      </c>
      <c r="Q120" s="108">
        <v>2.5177280620000002</v>
      </c>
      <c r="R120" s="108">
        <v>-0.33649320599999999</v>
      </c>
      <c r="S120" s="108">
        <v>-0.23040333399999999</v>
      </c>
      <c r="T120" s="108">
        <v>-0.17713177699999999</v>
      </c>
      <c r="U120" s="108">
        <v>-1.502053673</v>
      </c>
      <c r="V120" s="109">
        <v>-2.2506962979999998</v>
      </c>
      <c r="W120" s="110">
        <f t="shared" si="24"/>
        <v>4.5538452638571432</v>
      </c>
      <c r="X120" s="96">
        <f t="shared" si="25"/>
        <v>3.9101079754285717</v>
      </c>
      <c r="Y120" s="97">
        <f t="shared" si="26"/>
        <v>0.85863874349491598</v>
      </c>
      <c r="Z120" s="108">
        <v>34011</v>
      </c>
      <c r="AA120" s="108" t="s">
        <v>209</v>
      </c>
      <c r="AB120" s="108" t="s">
        <v>169</v>
      </c>
    </row>
    <row r="121" spans="1:28" x14ac:dyDescent="0.25">
      <c r="A121" s="107" t="s">
        <v>174</v>
      </c>
      <c r="B121" s="108" t="s">
        <v>202</v>
      </c>
      <c r="C121" s="108">
        <v>34013</v>
      </c>
      <c r="D121" s="108" t="s">
        <v>210</v>
      </c>
      <c r="E121" s="108" t="s">
        <v>204</v>
      </c>
      <c r="F121" s="108" t="s">
        <v>169</v>
      </c>
      <c r="G121" s="108">
        <v>3.1288429999999998</v>
      </c>
      <c r="H121" s="108">
        <v>1.747854</v>
      </c>
      <c r="I121" s="108">
        <v>1.747854</v>
      </c>
      <c r="J121" s="108">
        <v>1.6086968559999999</v>
      </c>
      <c r="K121" s="108">
        <v>1.21406894</v>
      </c>
      <c r="L121" s="108">
        <v>1.833501998</v>
      </c>
      <c r="M121" s="108">
        <v>1.1019275630000001</v>
      </c>
      <c r="N121" s="108">
        <v>0.83163722399999995</v>
      </c>
      <c r="O121" s="108">
        <v>1.4129854989999999</v>
      </c>
      <c r="P121" s="108">
        <v>0.84922283200000004</v>
      </c>
      <c r="Q121" s="108">
        <v>0.64102840000000005</v>
      </c>
      <c r="R121" s="108">
        <v>-0.39462791600000002</v>
      </c>
      <c r="S121" s="108">
        <v>-0.27029033899999999</v>
      </c>
      <c r="T121" s="108">
        <v>-0.20819443100000001</v>
      </c>
      <c r="U121" s="108">
        <v>-0.38243171599999998</v>
      </c>
      <c r="V121" s="109">
        <v>-0.57304054000000004</v>
      </c>
      <c r="W121" s="110">
        <f t="shared" si="24"/>
        <v>1.1594358377142857</v>
      </c>
      <c r="X121" s="96">
        <f t="shared" si="25"/>
        <v>0.99553653085714289</v>
      </c>
      <c r="Y121" s="97">
        <f t="shared" si="26"/>
        <v>0.85863874349420299</v>
      </c>
      <c r="Z121" s="108">
        <v>34013</v>
      </c>
      <c r="AA121" s="108" t="s">
        <v>210</v>
      </c>
      <c r="AB121" s="108" t="s">
        <v>169</v>
      </c>
    </row>
    <row r="122" spans="1:28" x14ac:dyDescent="0.25">
      <c r="A122" s="107" t="s">
        <v>174</v>
      </c>
      <c r="B122" s="108" t="s">
        <v>202</v>
      </c>
      <c r="C122" s="108">
        <v>34015</v>
      </c>
      <c r="D122" s="108" t="s">
        <v>211</v>
      </c>
      <c r="E122" s="108" t="s">
        <v>204</v>
      </c>
      <c r="F122" s="108" t="s">
        <v>169</v>
      </c>
      <c r="G122" s="108">
        <v>10.287293</v>
      </c>
      <c r="H122" s="108">
        <v>0.55880458899999996</v>
      </c>
      <c r="I122" s="108">
        <v>0.55880458899999996</v>
      </c>
      <c r="J122" s="108">
        <v>0.51431480299999999</v>
      </c>
      <c r="K122" s="108">
        <v>2.5662246199999998</v>
      </c>
      <c r="L122" s="108">
        <v>6.0283536980000001</v>
      </c>
      <c r="M122" s="108">
        <v>0.35229611799999999</v>
      </c>
      <c r="N122" s="108">
        <v>1.757863865</v>
      </c>
      <c r="O122" s="108">
        <v>4.6457415190000004</v>
      </c>
      <c r="P122" s="108">
        <v>0.27150415100000003</v>
      </c>
      <c r="Q122" s="108">
        <v>1.3549665989999999</v>
      </c>
      <c r="R122" s="108">
        <v>2.0519098169999999</v>
      </c>
      <c r="S122" s="108">
        <v>1.4055677470000001</v>
      </c>
      <c r="T122" s="108">
        <v>1.083462449</v>
      </c>
      <c r="U122" s="108">
        <v>-0.80836075500000004</v>
      </c>
      <c r="V122" s="109">
        <v>-1.2112580209999999</v>
      </c>
      <c r="W122" s="110">
        <f t="shared" si="24"/>
        <v>2.4507445121428568</v>
      </c>
      <c r="X122" s="96">
        <f t="shared" si="25"/>
        <v>2.1043041885714286</v>
      </c>
      <c r="Y122" s="97">
        <f t="shared" si="26"/>
        <v>0.85863874351043179</v>
      </c>
      <c r="Z122" s="108">
        <v>34015</v>
      </c>
      <c r="AA122" s="108" t="s">
        <v>211</v>
      </c>
      <c r="AB122" s="108" t="s">
        <v>169</v>
      </c>
    </row>
    <row r="123" spans="1:28" x14ac:dyDescent="0.25">
      <c r="A123" s="107" t="s">
        <v>174</v>
      </c>
      <c r="B123" s="108" t="s">
        <v>202</v>
      </c>
      <c r="C123" s="108">
        <v>34017</v>
      </c>
      <c r="D123" s="108" t="s">
        <v>212</v>
      </c>
      <c r="E123" s="108" t="s">
        <v>204</v>
      </c>
      <c r="F123" s="108" t="s">
        <v>169</v>
      </c>
      <c r="G123" s="108">
        <v>67.104542499999994</v>
      </c>
      <c r="H123" s="108">
        <v>82.767640659999998</v>
      </c>
      <c r="I123" s="108">
        <v>82.767640659999998</v>
      </c>
      <c r="J123" s="108">
        <v>76.178012179999996</v>
      </c>
      <c r="K123" s="108">
        <v>202.55793349999999</v>
      </c>
      <c r="L123" s="108">
        <v>39.323261909999999</v>
      </c>
      <c r="M123" s="108">
        <v>52.180527980000001</v>
      </c>
      <c r="N123" s="108">
        <v>138.7521845</v>
      </c>
      <c r="O123" s="108">
        <v>30.304411389999999</v>
      </c>
      <c r="P123" s="108">
        <v>40.2139825</v>
      </c>
      <c r="Q123" s="108">
        <v>106.9505889</v>
      </c>
      <c r="R123" s="108">
        <v>126.37992130000001</v>
      </c>
      <c r="S123" s="108">
        <v>86.571656480000001</v>
      </c>
      <c r="T123" s="108">
        <v>66.736606409999993</v>
      </c>
      <c r="U123" s="108">
        <v>-63.805749059999997</v>
      </c>
      <c r="V123" s="109">
        <v>-95.60734463</v>
      </c>
      <c r="W123" s="110">
        <f t="shared" si="24"/>
        <v>193.4428265</v>
      </c>
      <c r="X123" s="96">
        <f t="shared" si="25"/>
        <v>166.09750550000001</v>
      </c>
      <c r="Y123" s="97">
        <f t="shared" si="26"/>
        <v>0.85863874357729164</v>
      </c>
      <c r="Z123" s="108">
        <v>34017</v>
      </c>
      <c r="AA123" s="108" t="s">
        <v>212</v>
      </c>
      <c r="AB123" s="108" t="s">
        <v>169</v>
      </c>
    </row>
    <row r="124" spans="1:28" x14ac:dyDescent="0.25">
      <c r="A124" s="107" t="s">
        <v>174</v>
      </c>
      <c r="B124" s="108" t="s">
        <v>202</v>
      </c>
      <c r="C124" s="108">
        <v>34019</v>
      </c>
      <c r="D124" s="108" t="s">
        <v>213</v>
      </c>
      <c r="E124" s="108" t="s">
        <v>204</v>
      </c>
      <c r="F124" s="108" t="s">
        <v>169</v>
      </c>
      <c r="G124" s="108"/>
      <c r="H124" s="108"/>
      <c r="I124" s="108"/>
      <c r="J124" s="108"/>
      <c r="K124" s="108">
        <v>5.5009999999999997E-5</v>
      </c>
      <c r="L124" s="108"/>
      <c r="M124" s="108"/>
      <c r="N124" s="111">
        <v>3.7700000000000002E-5</v>
      </c>
      <c r="O124" s="108"/>
      <c r="P124" s="108"/>
      <c r="Q124" s="111">
        <v>2.9E-5</v>
      </c>
      <c r="R124" s="108"/>
      <c r="S124" s="108"/>
      <c r="T124" s="108"/>
      <c r="U124" s="111">
        <v>-1.73E-5</v>
      </c>
      <c r="V124" s="112">
        <v>-2.5999999999999998E-5</v>
      </c>
      <c r="W124" s="110"/>
      <c r="X124" s="96"/>
      <c r="Y124" s="97"/>
      <c r="Z124" s="108">
        <v>34019</v>
      </c>
      <c r="AA124" s="108" t="s">
        <v>213</v>
      </c>
      <c r="AB124" s="108" t="s">
        <v>169</v>
      </c>
    </row>
    <row r="125" spans="1:28" x14ac:dyDescent="0.25">
      <c r="A125" s="107" t="s">
        <v>174</v>
      </c>
      <c r="B125" s="108" t="s">
        <v>202</v>
      </c>
      <c r="C125" s="108">
        <v>34021</v>
      </c>
      <c r="D125" s="108" t="s">
        <v>214</v>
      </c>
      <c r="E125" s="108" t="s">
        <v>204</v>
      </c>
      <c r="F125" s="108" t="s">
        <v>169</v>
      </c>
      <c r="G125" s="108">
        <v>2.0550099999999999E-3</v>
      </c>
      <c r="H125" s="108">
        <v>2.7596000000000001E-3</v>
      </c>
      <c r="I125" s="108">
        <v>2.7596000000000001E-3</v>
      </c>
      <c r="J125" s="108">
        <v>2.5398920000000002E-3</v>
      </c>
      <c r="K125" s="108"/>
      <c r="L125" s="108">
        <v>1.204236E-3</v>
      </c>
      <c r="M125" s="108">
        <v>1.7397789999999999E-3</v>
      </c>
      <c r="N125" s="108"/>
      <c r="O125" s="108">
        <v>9.2804300000000003E-4</v>
      </c>
      <c r="P125" s="108">
        <v>1.340796E-3</v>
      </c>
      <c r="Q125" s="108"/>
      <c r="R125" s="108"/>
      <c r="S125" s="108"/>
      <c r="T125" s="108"/>
      <c r="U125" s="108"/>
      <c r="V125" s="109"/>
      <c r="W125" s="110"/>
      <c r="X125" s="96"/>
      <c r="Y125" s="97"/>
      <c r="Z125" s="108">
        <v>34021</v>
      </c>
      <c r="AA125" s="108" t="s">
        <v>214</v>
      </c>
      <c r="AB125" s="108" t="s">
        <v>169</v>
      </c>
    </row>
    <row r="126" spans="1:28" x14ac:dyDescent="0.25">
      <c r="A126" s="107" t="s">
        <v>174</v>
      </c>
      <c r="B126" s="108" t="s">
        <v>202</v>
      </c>
      <c r="C126" s="108">
        <v>34023</v>
      </c>
      <c r="D126" s="108" t="s">
        <v>215</v>
      </c>
      <c r="E126" s="108" t="s">
        <v>204</v>
      </c>
      <c r="F126" s="108" t="s">
        <v>169</v>
      </c>
      <c r="G126" s="108">
        <v>18.128150000000002</v>
      </c>
      <c r="H126" s="108">
        <v>13.83739606</v>
      </c>
      <c r="I126" s="108">
        <v>13.83739606</v>
      </c>
      <c r="J126" s="108">
        <v>12.735717940000001</v>
      </c>
      <c r="K126" s="108">
        <v>8.0071485199999994</v>
      </c>
      <c r="L126" s="108">
        <v>10.623095899999999</v>
      </c>
      <c r="M126" s="108">
        <v>8.7237309980000006</v>
      </c>
      <c r="N126" s="108">
        <v>5.4848967359999996</v>
      </c>
      <c r="O126" s="108">
        <v>8.18667254</v>
      </c>
      <c r="P126" s="108">
        <v>6.7231202750000003</v>
      </c>
      <c r="Q126" s="108">
        <v>4.2277744190000002</v>
      </c>
      <c r="R126" s="108">
        <v>-4.7285694170000001</v>
      </c>
      <c r="S126" s="108">
        <v>-3.2388342620000001</v>
      </c>
      <c r="T126" s="108">
        <v>-2.4953458560000001</v>
      </c>
      <c r="U126" s="108">
        <v>-2.5222517839999998</v>
      </c>
      <c r="V126" s="109">
        <v>-3.7793741010000002</v>
      </c>
      <c r="W126" s="110">
        <f t="shared" ref="W126:W189" si="27">$K126+(($K126-$N126)/(2016-2023))</f>
        <v>7.646826836571428</v>
      </c>
      <c r="X126" s="96">
        <f t="shared" ref="X126:X189" si="28">$K126+(($K126-$N126)/(2016-2023))*4</f>
        <v>6.5658617862857138</v>
      </c>
      <c r="Y126" s="97">
        <f t="shared" ref="Y126:Y148" si="29">X126/W126</f>
        <v>0.85863874344376012</v>
      </c>
      <c r="Z126" s="108">
        <v>34023</v>
      </c>
      <c r="AA126" s="108" t="s">
        <v>215</v>
      </c>
      <c r="AB126" s="108" t="s">
        <v>169</v>
      </c>
    </row>
    <row r="127" spans="1:28" x14ac:dyDescent="0.25">
      <c r="A127" s="107" t="s">
        <v>174</v>
      </c>
      <c r="B127" s="108" t="s">
        <v>202</v>
      </c>
      <c r="C127" s="108">
        <v>34025</v>
      </c>
      <c r="D127" s="108" t="s">
        <v>216</v>
      </c>
      <c r="E127" s="108" t="s">
        <v>204</v>
      </c>
      <c r="F127" s="108" t="s">
        <v>169</v>
      </c>
      <c r="G127" s="108">
        <v>3.301052066</v>
      </c>
      <c r="H127" s="108">
        <v>1.132659445</v>
      </c>
      <c r="I127" s="108">
        <v>1.132659445</v>
      </c>
      <c r="J127" s="108">
        <v>1.042481631</v>
      </c>
      <c r="K127" s="108">
        <v>32.875362449999997</v>
      </c>
      <c r="L127" s="108">
        <v>1.934416511</v>
      </c>
      <c r="M127" s="108">
        <v>0.71408061599999995</v>
      </c>
      <c r="N127" s="108">
        <v>22.519623280000001</v>
      </c>
      <c r="O127" s="108">
        <v>1.4907551130000001</v>
      </c>
      <c r="P127" s="108">
        <v>0.55032071400000004</v>
      </c>
      <c r="Q127" s="108">
        <v>17.35819137</v>
      </c>
      <c r="R127" s="108">
        <v>31.83288082</v>
      </c>
      <c r="S127" s="108">
        <v>21.80554266</v>
      </c>
      <c r="T127" s="108">
        <v>16.807870659999999</v>
      </c>
      <c r="U127" s="108">
        <v>-10.35573917</v>
      </c>
      <c r="V127" s="109">
        <v>-15.517171080000001</v>
      </c>
      <c r="W127" s="110">
        <f t="shared" si="27"/>
        <v>31.395971139999997</v>
      </c>
      <c r="X127" s="96">
        <f t="shared" si="28"/>
        <v>26.957797209999999</v>
      </c>
      <c r="Y127" s="97">
        <f t="shared" si="29"/>
        <v>0.8586387434805115</v>
      </c>
      <c r="Z127" s="108">
        <v>34025</v>
      </c>
      <c r="AA127" s="108" t="s">
        <v>216</v>
      </c>
      <c r="AB127" s="108" t="s">
        <v>169</v>
      </c>
    </row>
    <row r="128" spans="1:28" x14ac:dyDescent="0.25">
      <c r="A128" s="107" t="s">
        <v>174</v>
      </c>
      <c r="B128" s="108" t="s">
        <v>202</v>
      </c>
      <c r="C128" s="108">
        <v>34029</v>
      </c>
      <c r="D128" s="108" t="s">
        <v>217</v>
      </c>
      <c r="E128" s="108" t="s">
        <v>204</v>
      </c>
      <c r="F128" s="108" t="s">
        <v>169</v>
      </c>
      <c r="G128" s="108">
        <v>0.86356642900000002</v>
      </c>
      <c r="H128" s="108">
        <v>29.852486389999999</v>
      </c>
      <c r="I128" s="108">
        <v>29.852486389999999</v>
      </c>
      <c r="J128" s="108">
        <v>27.475750829999999</v>
      </c>
      <c r="K128" s="108">
        <v>10.10995484</v>
      </c>
      <c r="L128" s="108">
        <v>0.50604992699999995</v>
      </c>
      <c r="M128" s="108">
        <v>18.820380629999999</v>
      </c>
      <c r="N128" s="108">
        <v>6.9253190650000001</v>
      </c>
      <c r="O128" s="108">
        <v>0.38998659899999999</v>
      </c>
      <c r="P128" s="108">
        <v>14.50430815</v>
      </c>
      <c r="Q128" s="108">
        <v>5.3380561560000004</v>
      </c>
      <c r="R128" s="108">
        <v>-17.365795989999999</v>
      </c>
      <c r="S128" s="108">
        <v>-11.895061569999999</v>
      </c>
      <c r="T128" s="108">
        <v>-9.1662519959999997</v>
      </c>
      <c r="U128" s="108">
        <v>-3.1846357749999998</v>
      </c>
      <c r="V128" s="109">
        <v>-4.7718986839999999</v>
      </c>
      <c r="W128" s="110">
        <f t="shared" si="27"/>
        <v>9.6550068721428577</v>
      </c>
      <c r="X128" s="96">
        <f t="shared" si="28"/>
        <v>8.290162968571428</v>
      </c>
      <c r="Y128" s="97">
        <f t="shared" si="29"/>
        <v>0.85863874343690527</v>
      </c>
      <c r="Z128" s="108">
        <v>34029</v>
      </c>
      <c r="AA128" s="108" t="s">
        <v>217</v>
      </c>
      <c r="AB128" s="108" t="s">
        <v>169</v>
      </c>
    </row>
    <row r="129" spans="1:28" x14ac:dyDescent="0.25">
      <c r="A129" s="107" t="s">
        <v>174</v>
      </c>
      <c r="B129" s="108" t="s">
        <v>202</v>
      </c>
      <c r="C129" s="108">
        <v>34031</v>
      </c>
      <c r="D129" s="108" t="s">
        <v>218</v>
      </c>
      <c r="E129" s="108" t="s">
        <v>204</v>
      </c>
      <c r="F129" s="108" t="s">
        <v>169</v>
      </c>
      <c r="G129" s="108">
        <v>3.9224500000000002E-2</v>
      </c>
      <c r="H129" s="111">
        <v>8.42E-5</v>
      </c>
      <c r="I129" s="111">
        <v>8.42E-5</v>
      </c>
      <c r="J129" s="111">
        <v>7.75E-5</v>
      </c>
      <c r="K129" s="108">
        <v>1.5558E-4</v>
      </c>
      <c r="L129" s="108">
        <v>2.2985557E-2</v>
      </c>
      <c r="M129" s="111">
        <v>5.3100000000000003E-5</v>
      </c>
      <c r="N129" s="108">
        <v>1.06572E-4</v>
      </c>
      <c r="O129" s="108">
        <v>1.7713784E-2</v>
      </c>
      <c r="P129" s="111">
        <v>4.0899999999999998E-5</v>
      </c>
      <c r="Q129" s="111">
        <v>8.2100000000000003E-5</v>
      </c>
      <c r="R129" s="111">
        <v>7.8100000000000001E-5</v>
      </c>
      <c r="S129" s="111">
        <v>5.3499999999999999E-5</v>
      </c>
      <c r="T129" s="111">
        <v>4.1199999999999999E-5</v>
      </c>
      <c r="U129" s="111">
        <v>-4.8999999999999998E-5</v>
      </c>
      <c r="V129" s="112">
        <v>-7.3399999999999995E-5</v>
      </c>
      <c r="W129" s="110">
        <f t="shared" si="27"/>
        <v>1.4857885714285714E-4</v>
      </c>
      <c r="X129" s="96">
        <f t="shared" si="28"/>
        <v>1.2757542857142856E-4</v>
      </c>
      <c r="Y129" s="97">
        <f t="shared" si="29"/>
        <v>0.8586378373389022</v>
      </c>
      <c r="Z129" s="108">
        <v>34031</v>
      </c>
      <c r="AA129" s="108" t="s">
        <v>218</v>
      </c>
      <c r="AB129" s="108" t="s">
        <v>169</v>
      </c>
    </row>
    <row r="130" spans="1:28" x14ac:dyDescent="0.25">
      <c r="A130" s="107" t="s">
        <v>174</v>
      </c>
      <c r="B130" s="108" t="s">
        <v>202</v>
      </c>
      <c r="C130" s="108">
        <v>34033</v>
      </c>
      <c r="D130" s="108" t="s">
        <v>219</v>
      </c>
      <c r="E130" s="108" t="s">
        <v>204</v>
      </c>
      <c r="F130" s="108" t="s">
        <v>169</v>
      </c>
      <c r="G130" s="108">
        <v>1.6089644999999999</v>
      </c>
      <c r="H130" s="108">
        <v>1.601762455</v>
      </c>
      <c r="I130" s="108">
        <v>1.601762455</v>
      </c>
      <c r="J130" s="108">
        <v>1.474236535</v>
      </c>
      <c r="K130" s="108">
        <v>3.59464155</v>
      </c>
      <c r="L130" s="108">
        <v>0.94285319700000003</v>
      </c>
      <c r="M130" s="108">
        <v>1.0098247330000001</v>
      </c>
      <c r="N130" s="108">
        <v>2.462329462</v>
      </c>
      <c r="O130" s="108">
        <v>0.72660836799999995</v>
      </c>
      <c r="P130" s="108">
        <v>0.77824191700000001</v>
      </c>
      <c r="Q130" s="108">
        <v>1.8979707379999999</v>
      </c>
      <c r="R130" s="108">
        <v>2.1204050149999998</v>
      </c>
      <c r="S130" s="108">
        <v>1.4525047289999999</v>
      </c>
      <c r="T130" s="108">
        <v>1.119728821</v>
      </c>
      <c r="U130" s="108">
        <v>-1.1323120879999999</v>
      </c>
      <c r="V130" s="109">
        <v>-1.696670812</v>
      </c>
      <c r="W130" s="110">
        <f t="shared" si="27"/>
        <v>3.4328826802857142</v>
      </c>
      <c r="X130" s="96">
        <f t="shared" si="28"/>
        <v>2.9476060711428573</v>
      </c>
      <c r="Y130" s="97">
        <f t="shared" si="29"/>
        <v>0.85863874348817892</v>
      </c>
      <c r="Z130" s="108">
        <v>34033</v>
      </c>
      <c r="AA130" s="108" t="s">
        <v>219</v>
      </c>
      <c r="AB130" s="108" t="s">
        <v>169</v>
      </c>
    </row>
    <row r="131" spans="1:28" x14ac:dyDescent="0.25">
      <c r="A131" s="107" t="s">
        <v>174</v>
      </c>
      <c r="B131" s="108" t="s">
        <v>202</v>
      </c>
      <c r="C131" s="108">
        <v>34035</v>
      </c>
      <c r="D131" s="108" t="s">
        <v>220</v>
      </c>
      <c r="E131" s="108" t="s">
        <v>204</v>
      </c>
      <c r="F131" s="108" t="s">
        <v>169</v>
      </c>
      <c r="G131" s="108"/>
      <c r="H131" s="108"/>
      <c r="I131" s="108"/>
      <c r="J131" s="108"/>
      <c r="K131" s="108">
        <v>8.8369999999999996E-5</v>
      </c>
      <c r="L131" s="108"/>
      <c r="M131" s="108"/>
      <c r="N131" s="111">
        <v>6.05E-5</v>
      </c>
      <c r="O131" s="108"/>
      <c r="P131" s="108"/>
      <c r="Q131" s="111">
        <v>4.6699999999999997E-5</v>
      </c>
      <c r="R131" s="108"/>
      <c r="S131" s="108"/>
      <c r="T131" s="108"/>
      <c r="U131" s="111">
        <v>-2.7800000000000001E-5</v>
      </c>
      <c r="V131" s="112">
        <v>-4.1699999999999997E-5</v>
      </c>
      <c r="W131" s="110">
        <f t="shared" si="27"/>
        <v>8.4388571428571418E-5</v>
      </c>
      <c r="X131" s="96">
        <f t="shared" si="28"/>
        <v>7.2444285714285713E-5</v>
      </c>
      <c r="Y131" s="97">
        <f t="shared" si="29"/>
        <v>0.8584608613217769</v>
      </c>
      <c r="Z131" s="108">
        <v>34035</v>
      </c>
      <c r="AA131" s="108" t="s">
        <v>220</v>
      </c>
      <c r="AB131" s="108" t="s">
        <v>169</v>
      </c>
    </row>
    <row r="132" spans="1:28" x14ac:dyDescent="0.25">
      <c r="A132" s="107" t="s">
        <v>174</v>
      </c>
      <c r="B132" s="108" t="s">
        <v>202</v>
      </c>
      <c r="C132" s="108">
        <v>34039</v>
      </c>
      <c r="D132" s="108" t="s">
        <v>221</v>
      </c>
      <c r="E132" s="108" t="s">
        <v>204</v>
      </c>
      <c r="F132" s="108" t="s">
        <v>169</v>
      </c>
      <c r="G132" s="108">
        <v>78.629900000000006</v>
      </c>
      <c r="H132" s="108">
        <v>37.861819799999999</v>
      </c>
      <c r="I132" s="108">
        <v>37.861819799999999</v>
      </c>
      <c r="J132" s="108">
        <v>34.847413150000001</v>
      </c>
      <c r="K132" s="108">
        <v>13.09674057</v>
      </c>
      <c r="L132" s="108">
        <v>46.077121400000003</v>
      </c>
      <c r="M132" s="108">
        <v>23.869832850000002</v>
      </c>
      <c r="N132" s="108">
        <v>8.9712672900000001</v>
      </c>
      <c r="O132" s="108">
        <v>35.509262839999998</v>
      </c>
      <c r="P132" s="108">
        <v>18.395770939999998</v>
      </c>
      <c r="Q132" s="108">
        <v>6.9150790210000004</v>
      </c>
      <c r="R132" s="108">
        <v>-21.75067258</v>
      </c>
      <c r="S132" s="108">
        <v>-14.89856556</v>
      </c>
      <c r="T132" s="108">
        <v>-11.48069192</v>
      </c>
      <c r="U132" s="108">
        <v>-4.1254732799999996</v>
      </c>
      <c r="V132" s="109">
        <v>-6.1816615490000002</v>
      </c>
      <c r="W132" s="110">
        <f t="shared" si="27"/>
        <v>12.507387244285715</v>
      </c>
      <c r="X132" s="96">
        <f t="shared" si="28"/>
        <v>10.739327267142857</v>
      </c>
      <c r="Y132" s="97">
        <f t="shared" si="29"/>
        <v>0.85863874343935132</v>
      </c>
      <c r="Z132" s="108">
        <v>34039</v>
      </c>
      <c r="AA132" s="108" t="s">
        <v>221</v>
      </c>
      <c r="AB132" s="108" t="s">
        <v>169</v>
      </c>
    </row>
    <row r="133" spans="1:28" x14ac:dyDescent="0.25">
      <c r="A133" s="107" t="s">
        <v>174</v>
      </c>
      <c r="B133" s="108" t="s">
        <v>202</v>
      </c>
      <c r="C133" s="108">
        <v>34041</v>
      </c>
      <c r="D133" s="108" t="s">
        <v>222</v>
      </c>
      <c r="E133" s="108" t="s">
        <v>204</v>
      </c>
      <c r="F133" s="108" t="s">
        <v>169</v>
      </c>
      <c r="G133" s="108"/>
      <c r="H133" s="108"/>
      <c r="I133" s="108"/>
      <c r="J133" s="108"/>
      <c r="K133" s="108">
        <v>1.0890000000000001E-5</v>
      </c>
      <c r="L133" s="108"/>
      <c r="M133" s="108"/>
      <c r="N133" s="111">
        <v>7.4599999999999997E-6</v>
      </c>
      <c r="O133" s="108"/>
      <c r="P133" s="108"/>
      <c r="Q133" s="111">
        <v>5.75E-6</v>
      </c>
      <c r="R133" s="108"/>
      <c r="S133" s="108"/>
      <c r="T133" s="108"/>
      <c r="U133" s="111">
        <v>-3.4300000000000002E-6</v>
      </c>
      <c r="V133" s="112">
        <v>-5.1399999999999999E-6</v>
      </c>
      <c r="W133" s="110">
        <f t="shared" si="27"/>
        <v>1.04E-5</v>
      </c>
      <c r="X133" s="96">
        <f t="shared" si="28"/>
        <v>8.9300000000000009E-6</v>
      </c>
      <c r="Y133" s="97">
        <f t="shared" si="29"/>
        <v>0.85865384615384621</v>
      </c>
      <c r="Z133" s="108">
        <v>34041</v>
      </c>
      <c r="AA133" s="108" t="s">
        <v>222</v>
      </c>
      <c r="AB133" s="108" t="s">
        <v>169</v>
      </c>
    </row>
    <row r="134" spans="1:28" x14ac:dyDescent="0.25">
      <c r="A134" s="107" t="s">
        <v>175</v>
      </c>
      <c r="B134" s="108" t="s">
        <v>202</v>
      </c>
      <c r="C134" s="108">
        <v>34001</v>
      </c>
      <c r="D134" s="108" t="s">
        <v>203</v>
      </c>
      <c r="E134" s="108" t="s">
        <v>204</v>
      </c>
      <c r="F134" s="108" t="s">
        <v>162</v>
      </c>
      <c r="G134" s="108">
        <v>5.63432E-3</v>
      </c>
      <c r="H134" s="108">
        <v>21.709737000000001</v>
      </c>
      <c r="I134" s="108">
        <v>21.709737000000001</v>
      </c>
      <c r="J134" s="108">
        <v>21.69265072</v>
      </c>
      <c r="K134" s="108">
        <v>0.151342</v>
      </c>
      <c r="L134" s="108">
        <v>9.6604359999999997E-3</v>
      </c>
      <c r="M134" s="108">
        <v>27.703313569999999</v>
      </c>
      <c r="N134" s="108">
        <v>0.19327628199999999</v>
      </c>
      <c r="O134" s="108">
        <v>1.0434761000000001E-2</v>
      </c>
      <c r="P134" s="108">
        <v>32.476903059999998</v>
      </c>
      <c r="Q134" s="108">
        <v>0.22657993800000001</v>
      </c>
      <c r="R134" s="108">
        <v>-21.54130872</v>
      </c>
      <c r="S134" s="108">
        <v>-27.51003729</v>
      </c>
      <c r="T134" s="108">
        <v>-32.250323119999997</v>
      </c>
      <c r="U134" s="108">
        <v>4.1934282000000003E-2</v>
      </c>
      <c r="V134" s="109">
        <v>7.5237938000000004E-2</v>
      </c>
      <c r="W134" s="110">
        <f t="shared" si="27"/>
        <v>0.15733261171428573</v>
      </c>
      <c r="X134" s="96">
        <f t="shared" si="28"/>
        <v>0.17530444685714286</v>
      </c>
      <c r="Y134" s="97">
        <f t="shared" si="29"/>
        <v>1.114228289653602</v>
      </c>
      <c r="Z134" s="108">
        <v>34001</v>
      </c>
      <c r="AA134" s="108" t="s">
        <v>203</v>
      </c>
      <c r="AB134" s="108" t="s">
        <v>162</v>
      </c>
    </row>
    <row r="135" spans="1:28" x14ac:dyDescent="0.25">
      <c r="A135" s="107" t="s">
        <v>175</v>
      </c>
      <c r="B135" s="108" t="s">
        <v>202</v>
      </c>
      <c r="C135" s="108">
        <v>34003</v>
      </c>
      <c r="D135" s="108" t="s">
        <v>205</v>
      </c>
      <c r="E135" s="108" t="s">
        <v>204</v>
      </c>
      <c r="F135" s="108" t="s">
        <v>162</v>
      </c>
      <c r="G135" s="108">
        <v>0.55404260000000005</v>
      </c>
      <c r="H135" s="108">
        <v>0.47220900700000001</v>
      </c>
      <c r="I135" s="108">
        <v>0.47220900700000001</v>
      </c>
      <c r="J135" s="108">
        <v>0.47183736300000001</v>
      </c>
      <c r="K135" s="108">
        <v>2.1348441299999998</v>
      </c>
      <c r="L135" s="108">
        <v>0.94994482099999999</v>
      </c>
      <c r="M135" s="108">
        <v>0.60257543400000002</v>
      </c>
      <c r="N135" s="108">
        <v>2.72637296</v>
      </c>
      <c r="O135" s="108">
        <v>1.0260868949999999</v>
      </c>
      <c r="P135" s="108">
        <v>0.70640589300000001</v>
      </c>
      <c r="Q135" s="108">
        <v>3.196157388</v>
      </c>
      <c r="R135" s="108">
        <v>1.6630067669999999</v>
      </c>
      <c r="S135" s="108">
        <v>2.1237975260000002</v>
      </c>
      <c r="T135" s="108">
        <v>2.4897514950000001</v>
      </c>
      <c r="U135" s="108">
        <v>0.59152883000000001</v>
      </c>
      <c r="V135" s="109">
        <v>1.061313258</v>
      </c>
      <c r="W135" s="110">
        <f t="shared" si="27"/>
        <v>2.2193482485714284</v>
      </c>
      <c r="X135" s="96">
        <f t="shared" si="28"/>
        <v>2.4728606042857142</v>
      </c>
      <c r="Y135" s="97">
        <f t="shared" si="29"/>
        <v>1.1142282901646774</v>
      </c>
      <c r="Z135" s="108">
        <v>34003</v>
      </c>
      <c r="AA135" s="108" t="s">
        <v>205</v>
      </c>
      <c r="AB135" s="108" t="s">
        <v>162</v>
      </c>
    </row>
    <row r="136" spans="1:28" x14ac:dyDescent="0.25">
      <c r="A136" s="107" t="s">
        <v>175</v>
      </c>
      <c r="B136" s="108" t="s">
        <v>202</v>
      </c>
      <c r="C136" s="108">
        <v>34005</v>
      </c>
      <c r="D136" s="108" t="s">
        <v>206</v>
      </c>
      <c r="E136" s="108" t="s">
        <v>204</v>
      </c>
      <c r="F136" s="108" t="s">
        <v>162</v>
      </c>
      <c r="G136" s="108">
        <v>8.1010030000000004</v>
      </c>
      <c r="H136" s="108">
        <v>0.14396107999999999</v>
      </c>
      <c r="I136" s="108">
        <v>0.14396107999999999</v>
      </c>
      <c r="J136" s="108">
        <v>0.14384777800000001</v>
      </c>
      <c r="K136" s="108">
        <v>6.4086149499999996</v>
      </c>
      <c r="L136" s="108">
        <v>13.889736709999999</v>
      </c>
      <c r="M136" s="108">
        <v>0.183705539</v>
      </c>
      <c r="N136" s="108">
        <v>8.1843326489999999</v>
      </c>
      <c r="O136" s="108">
        <v>15.00305756</v>
      </c>
      <c r="P136" s="108">
        <v>0.21536005</v>
      </c>
      <c r="Q136" s="108">
        <v>9.5945843209999992</v>
      </c>
      <c r="R136" s="108">
        <v>6.264767172</v>
      </c>
      <c r="S136" s="108">
        <v>8.0006271089999998</v>
      </c>
      <c r="T136" s="108">
        <v>9.379224271</v>
      </c>
      <c r="U136" s="108">
        <v>1.7757176990000001</v>
      </c>
      <c r="V136" s="109">
        <v>3.1859693710000001</v>
      </c>
      <c r="W136" s="110">
        <f t="shared" si="27"/>
        <v>6.6622889069999998</v>
      </c>
      <c r="X136" s="96">
        <f t="shared" si="28"/>
        <v>7.4233107779999994</v>
      </c>
      <c r="Y136" s="97">
        <f t="shared" si="29"/>
        <v>1.1142282902502774</v>
      </c>
      <c r="Z136" s="108">
        <v>34005</v>
      </c>
      <c r="AA136" s="108" t="s">
        <v>206</v>
      </c>
      <c r="AB136" s="108" t="s">
        <v>162</v>
      </c>
    </row>
    <row r="137" spans="1:28" x14ac:dyDescent="0.25">
      <c r="A137" s="107" t="s">
        <v>175</v>
      </c>
      <c r="B137" s="108" t="s">
        <v>202</v>
      </c>
      <c r="C137" s="108">
        <v>34007</v>
      </c>
      <c r="D137" s="108" t="s">
        <v>207</v>
      </c>
      <c r="E137" s="108" t="s">
        <v>204</v>
      </c>
      <c r="F137" s="108" t="s">
        <v>162</v>
      </c>
      <c r="G137" s="108">
        <v>61.240707399999998</v>
      </c>
      <c r="H137" s="108">
        <v>3.6141699999999999E-2</v>
      </c>
      <c r="I137" s="108">
        <v>3.6141699999999999E-2</v>
      </c>
      <c r="J137" s="108">
        <v>3.6113254999999997E-2</v>
      </c>
      <c r="K137" s="108">
        <v>63.73635745</v>
      </c>
      <c r="L137" s="108">
        <v>105.0014797</v>
      </c>
      <c r="M137" s="108">
        <v>4.6119621E-2</v>
      </c>
      <c r="N137" s="108">
        <v>81.396613040000005</v>
      </c>
      <c r="O137" s="108">
        <v>113.4177901</v>
      </c>
      <c r="P137" s="108">
        <v>5.4066546E-2</v>
      </c>
      <c r="Q137" s="108">
        <v>95.422156049999998</v>
      </c>
      <c r="R137" s="108">
        <v>63.700244189999999</v>
      </c>
      <c r="S137" s="108">
        <v>81.350493409999999</v>
      </c>
      <c r="T137" s="108">
        <v>95.368089510000004</v>
      </c>
      <c r="U137" s="108">
        <v>17.660255589999998</v>
      </c>
      <c r="V137" s="109">
        <v>31.685798599999998</v>
      </c>
      <c r="W137" s="110">
        <f t="shared" si="27"/>
        <v>66.259251105714284</v>
      </c>
      <c r="X137" s="96">
        <f t="shared" si="28"/>
        <v>73.827932072857152</v>
      </c>
      <c r="Y137" s="97">
        <f t="shared" si="29"/>
        <v>1.114228290251384</v>
      </c>
      <c r="Z137" s="108">
        <v>34007</v>
      </c>
      <c r="AA137" s="108" t="s">
        <v>207</v>
      </c>
      <c r="AB137" s="108" t="s">
        <v>162</v>
      </c>
    </row>
    <row r="138" spans="1:28" x14ac:dyDescent="0.25">
      <c r="A138" s="107" t="s">
        <v>175</v>
      </c>
      <c r="B138" s="108" t="s">
        <v>202</v>
      </c>
      <c r="C138" s="108">
        <v>34009</v>
      </c>
      <c r="D138" s="108" t="s">
        <v>208</v>
      </c>
      <c r="E138" s="108" t="s">
        <v>204</v>
      </c>
      <c r="F138" s="108" t="s">
        <v>162</v>
      </c>
      <c r="G138" s="108">
        <v>63.362200000000001</v>
      </c>
      <c r="H138" s="108">
        <v>72.775799000000006</v>
      </c>
      <c r="I138" s="108">
        <v>72.775799000000006</v>
      </c>
      <c r="J138" s="108">
        <v>72.718522039999996</v>
      </c>
      <c r="K138" s="108">
        <v>14.488810389999999</v>
      </c>
      <c r="L138" s="108">
        <v>108.63892730000001</v>
      </c>
      <c r="M138" s="108">
        <v>92.867581959999995</v>
      </c>
      <c r="N138" s="108">
        <v>18.503412180000002</v>
      </c>
      <c r="O138" s="108">
        <v>117.34679439999999</v>
      </c>
      <c r="P138" s="108">
        <v>108.8697007</v>
      </c>
      <c r="Q138" s="108">
        <v>21.69175619</v>
      </c>
      <c r="R138" s="108">
        <v>-58.229711649999999</v>
      </c>
      <c r="S138" s="108">
        <v>-74.364169779999997</v>
      </c>
      <c r="T138" s="108">
        <v>-87.177944499999995</v>
      </c>
      <c r="U138" s="108">
        <v>4.0146017890000003</v>
      </c>
      <c r="V138" s="109">
        <v>7.2029457969999999</v>
      </c>
      <c r="W138" s="110">
        <f t="shared" si="27"/>
        <v>15.062324931428572</v>
      </c>
      <c r="X138" s="96">
        <f t="shared" si="28"/>
        <v>16.782868555714288</v>
      </c>
      <c r="Y138" s="97">
        <f t="shared" si="29"/>
        <v>1.1142282902618628</v>
      </c>
      <c r="Z138" s="108">
        <v>34009</v>
      </c>
      <c r="AA138" s="108" t="s">
        <v>208</v>
      </c>
      <c r="AB138" s="108" t="s">
        <v>162</v>
      </c>
    </row>
    <row r="139" spans="1:28" x14ac:dyDescent="0.25">
      <c r="A139" s="107" t="s">
        <v>175</v>
      </c>
      <c r="B139" s="108" t="s">
        <v>202</v>
      </c>
      <c r="C139" s="108">
        <v>34011</v>
      </c>
      <c r="D139" s="108" t="s">
        <v>209</v>
      </c>
      <c r="E139" s="108" t="s">
        <v>204</v>
      </c>
      <c r="F139" s="108" t="s">
        <v>162</v>
      </c>
      <c r="G139" s="108">
        <v>39.2104</v>
      </c>
      <c r="H139" s="108">
        <v>41.99</v>
      </c>
      <c r="I139" s="108">
        <v>41.99</v>
      </c>
      <c r="J139" s="108">
        <v>41.956952479999998</v>
      </c>
      <c r="K139" s="108">
        <v>44.766621809999997</v>
      </c>
      <c r="L139" s="108">
        <v>67.22897553</v>
      </c>
      <c r="M139" s="108">
        <v>53.582507100000001</v>
      </c>
      <c r="N139" s="108">
        <v>57.170687790000002</v>
      </c>
      <c r="O139" s="108">
        <v>72.617660799999996</v>
      </c>
      <c r="P139" s="108">
        <v>62.815369869999998</v>
      </c>
      <c r="Q139" s="108">
        <v>67.021834060000003</v>
      </c>
      <c r="R139" s="108">
        <v>2.8096693259999999</v>
      </c>
      <c r="S139" s="108">
        <v>3.5881806869999999</v>
      </c>
      <c r="T139" s="108">
        <v>4.2064641839999997</v>
      </c>
      <c r="U139" s="108">
        <v>12.40406598</v>
      </c>
      <c r="V139" s="109">
        <v>22.25521225</v>
      </c>
      <c r="W139" s="110">
        <f t="shared" si="27"/>
        <v>46.538631235714284</v>
      </c>
      <c r="X139" s="96">
        <f t="shared" si="28"/>
        <v>51.85465951285714</v>
      </c>
      <c r="Y139" s="97">
        <f t="shared" si="29"/>
        <v>1.114228290261001</v>
      </c>
      <c r="Z139" s="108">
        <v>34011</v>
      </c>
      <c r="AA139" s="108" t="s">
        <v>209</v>
      </c>
      <c r="AB139" s="108" t="s">
        <v>162</v>
      </c>
    </row>
    <row r="140" spans="1:28" x14ac:dyDescent="0.25">
      <c r="A140" s="107" t="s">
        <v>175</v>
      </c>
      <c r="B140" s="108" t="s">
        <v>202</v>
      </c>
      <c r="C140" s="108">
        <v>34013</v>
      </c>
      <c r="D140" s="108" t="s">
        <v>210</v>
      </c>
      <c r="E140" s="108" t="s">
        <v>204</v>
      </c>
      <c r="F140" s="108" t="s">
        <v>162</v>
      </c>
      <c r="G140" s="108">
        <v>37.345433</v>
      </c>
      <c r="H140" s="108">
        <v>0.75334299999999998</v>
      </c>
      <c r="I140" s="108">
        <v>0.75334299999999998</v>
      </c>
      <c r="J140" s="108">
        <v>0.75275009400000004</v>
      </c>
      <c r="K140" s="108">
        <v>2.9863041199999998</v>
      </c>
      <c r="L140" s="108">
        <v>64.03135906</v>
      </c>
      <c r="M140" s="108">
        <v>0.96132428299999995</v>
      </c>
      <c r="N140" s="108">
        <v>3.8137579650000002</v>
      </c>
      <c r="O140" s="108">
        <v>69.163741920000007</v>
      </c>
      <c r="P140" s="108">
        <v>1.126971164</v>
      </c>
      <c r="Q140" s="108">
        <v>4.4709109390000004</v>
      </c>
      <c r="R140" s="108">
        <v>2.2335540260000002</v>
      </c>
      <c r="S140" s="108">
        <v>2.852433682</v>
      </c>
      <c r="T140" s="108">
        <v>3.3439397749999999</v>
      </c>
      <c r="U140" s="108">
        <v>0.82745384499999997</v>
      </c>
      <c r="V140" s="109">
        <v>1.4846068189999999</v>
      </c>
      <c r="W140" s="110">
        <f t="shared" si="27"/>
        <v>3.104511812142857</v>
      </c>
      <c r="X140" s="96">
        <f t="shared" si="28"/>
        <v>3.4591348885714286</v>
      </c>
      <c r="Y140" s="97">
        <f t="shared" si="29"/>
        <v>1.1142282902714411</v>
      </c>
      <c r="Z140" s="108">
        <v>34013</v>
      </c>
      <c r="AA140" s="108" t="s">
        <v>210</v>
      </c>
      <c r="AB140" s="108" t="s">
        <v>162</v>
      </c>
    </row>
    <row r="141" spans="1:28" x14ac:dyDescent="0.25">
      <c r="A141" s="107" t="s">
        <v>175</v>
      </c>
      <c r="B141" s="108" t="s">
        <v>202</v>
      </c>
      <c r="C141" s="108">
        <v>34015</v>
      </c>
      <c r="D141" s="108" t="s">
        <v>211</v>
      </c>
      <c r="E141" s="108" t="s">
        <v>204</v>
      </c>
      <c r="F141" s="108" t="s">
        <v>162</v>
      </c>
      <c r="G141" s="108">
        <v>46.871664000000003</v>
      </c>
      <c r="H141" s="108">
        <v>7.4310030039999999</v>
      </c>
      <c r="I141" s="108">
        <v>7.4310030039999999</v>
      </c>
      <c r="J141" s="108">
        <v>7.4251545590000001</v>
      </c>
      <c r="K141" s="108">
        <v>15.07120338</v>
      </c>
      <c r="L141" s="108">
        <v>80.364748939999998</v>
      </c>
      <c r="M141" s="108">
        <v>9.4825380139999993</v>
      </c>
      <c r="N141" s="108">
        <v>19.24717631</v>
      </c>
      <c r="O141" s="108">
        <v>86.806321729999993</v>
      </c>
      <c r="P141" s="108">
        <v>11.11648493</v>
      </c>
      <c r="Q141" s="108">
        <v>22.56367917</v>
      </c>
      <c r="R141" s="108">
        <v>7.6460488209999999</v>
      </c>
      <c r="S141" s="108">
        <v>9.7646383009999997</v>
      </c>
      <c r="T141" s="108">
        <v>11.44719424</v>
      </c>
      <c r="U141" s="108">
        <v>4.1759729349999999</v>
      </c>
      <c r="V141" s="109">
        <v>7.4924757880000001</v>
      </c>
      <c r="W141" s="110">
        <f t="shared" si="27"/>
        <v>15.667770941428572</v>
      </c>
      <c r="X141" s="96">
        <f t="shared" si="28"/>
        <v>17.457473625714286</v>
      </c>
      <c r="Y141" s="97">
        <f t="shared" si="29"/>
        <v>1.1142282900979488</v>
      </c>
      <c r="Z141" s="108">
        <v>34015</v>
      </c>
      <c r="AA141" s="108" t="s">
        <v>211</v>
      </c>
      <c r="AB141" s="108" t="s">
        <v>162</v>
      </c>
    </row>
    <row r="142" spans="1:28" x14ac:dyDescent="0.25">
      <c r="A142" s="107" t="s">
        <v>175</v>
      </c>
      <c r="B142" s="108" t="s">
        <v>202</v>
      </c>
      <c r="C142" s="108">
        <v>34017</v>
      </c>
      <c r="D142" s="108" t="s">
        <v>212</v>
      </c>
      <c r="E142" s="108" t="s">
        <v>204</v>
      </c>
      <c r="F142" s="108" t="s">
        <v>162</v>
      </c>
      <c r="G142" s="108">
        <v>165.97122999999999</v>
      </c>
      <c r="H142" s="108">
        <v>374.93203999999997</v>
      </c>
      <c r="I142" s="108">
        <v>374.93203999999997</v>
      </c>
      <c r="J142" s="108">
        <v>374.63695610000002</v>
      </c>
      <c r="K142" s="108">
        <v>377.1973405</v>
      </c>
      <c r="L142" s="108">
        <v>284.56929179999997</v>
      </c>
      <c r="M142" s="108">
        <v>478.44245519999998</v>
      </c>
      <c r="N142" s="108">
        <v>481.71227829999998</v>
      </c>
      <c r="O142" s="108">
        <v>307.37871799999999</v>
      </c>
      <c r="P142" s="108">
        <v>560.88341909999997</v>
      </c>
      <c r="Q142" s="108">
        <v>564.71666919999996</v>
      </c>
      <c r="R142" s="108">
        <v>2.5603843479999999</v>
      </c>
      <c r="S142" s="108">
        <v>3.2698231020000001</v>
      </c>
      <c r="T142" s="108">
        <v>3.8332500409999999</v>
      </c>
      <c r="U142" s="108">
        <v>104.51493790000001</v>
      </c>
      <c r="V142" s="109">
        <v>187.51932869999999</v>
      </c>
      <c r="W142" s="110">
        <f t="shared" si="27"/>
        <v>392.12804590000002</v>
      </c>
      <c r="X142" s="96">
        <f t="shared" si="28"/>
        <v>436.92016209999997</v>
      </c>
      <c r="Y142" s="97">
        <f t="shared" si="29"/>
        <v>1.1142282901423042</v>
      </c>
      <c r="Z142" s="108">
        <v>34017</v>
      </c>
      <c r="AA142" s="108" t="s">
        <v>212</v>
      </c>
      <c r="AB142" s="108" t="s">
        <v>162</v>
      </c>
    </row>
    <row r="143" spans="1:28" x14ac:dyDescent="0.25">
      <c r="A143" s="107" t="s">
        <v>175</v>
      </c>
      <c r="B143" s="108" t="s">
        <v>202</v>
      </c>
      <c r="C143" s="108">
        <v>34023</v>
      </c>
      <c r="D143" s="108" t="s">
        <v>215</v>
      </c>
      <c r="E143" s="108" t="s">
        <v>204</v>
      </c>
      <c r="F143" s="108" t="s">
        <v>162</v>
      </c>
      <c r="G143" s="108">
        <v>15.324039000000001</v>
      </c>
      <c r="H143" s="108">
        <v>15.230429859999999</v>
      </c>
      <c r="I143" s="108">
        <v>15.230429859999999</v>
      </c>
      <c r="J143" s="108">
        <v>15.21844301</v>
      </c>
      <c r="K143" s="108">
        <v>15.14161526</v>
      </c>
      <c r="L143" s="108">
        <v>26.274137549999999</v>
      </c>
      <c r="M143" s="108">
        <v>19.435213529999999</v>
      </c>
      <c r="N143" s="108">
        <v>19.33709812</v>
      </c>
      <c r="O143" s="108">
        <v>28.380120229999999</v>
      </c>
      <c r="P143" s="108">
        <v>22.78411728</v>
      </c>
      <c r="Q143" s="108">
        <v>22.669095509999998</v>
      </c>
      <c r="R143" s="108">
        <v>-7.6827746000000002E-2</v>
      </c>
      <c r="S143" s="108">
        <v>-9.8115402000000004E-2</v>
      </c>
      <c r="T143" s="108">
        <v>-0.11502177800000001</v>
      </c>
      <c r="U143" s="108">
        <v>4.1954828639999997</v>
      </c>
      <c r="V143" s="109">
        <v>7.5274802459999997</v>
      </c>
      <c r="W143" s="110">
        <f t="shared" si="27"/>
        <v>15.740969954285715</v>
      </c>
      <c r="X143" s="96">
        <f t="shared" si="28"/>
        <v>17.539034037142859</v>
      </c>
      <c r="Y143" s="97">
        <f t="shared" si="29"/>
        <v>1.1142282901294525</v>
      </c>
      <c r="Z143" s="108">
        <v>34023</v>
      </c>
      <c r="AA143" s="108" t="s">
        <v>215</v>
      </c>
      <c r="AB143" s="108" t="s">
        <v>162</v>
      </c>
    </row>
    <row r="144" spans="1:28" x14ac:dyDescent="0.25">
      <c r="A144" s="107" t="s">
        <v>175</v>
      </c>
      <c r="B144" s="108" t="s">
        <v>202</v>
      </c>
      <c r="C144" s="108">
        <v>34025</v>
      </c>
      <c r="D144" s="108" t="s">
        <v>216</v>
      </c>
      <c r="E144" s="108" t="s">
        <v>204</v>
      </c>
      <c r="F144" s="108" t="s">
        <v>162</v>
      </c>
      <c r="G144" s="108">
        <v>150.9021214</v>
      </c>
      <c r="H144" s="108">
        <v>152.32698329999999</v>
      </c>
      <c r="I144" s="108">
        <v>152.32698329999999</v>
      </c>
      <c r="J144" s="108">
        <v>152.20709690000001</v>
      </c>
      <c r="K144" s="108">
        <v>17.82817339</v>
      </c>
      <c r="L144" s="108">
        <v>258.73225020000001</v>
      </c>
      <c r="M144" s="108">
        <v>194.38108270000001</v>
      </c>
      <c r="N144" s="108">
        <v>22.768055610000001</v>
      </c>
      <c r="O144" s="108">
        <v>279.47072880000002</v>
      </c>
      <c r="P144" s="108">
        <v>227.87510829999999</v>
      </c>
      <c r="Q144" s="108">
        <v>26.691245179999999</v>
      </c>
      <c r="R144" s="108">
        <v>-134.37892350000001</v>
      </c>
      <c r="S144" s="108">
        <v>-171.61302710000001</v>
      </c>
      <c r="T144" s="108">
        <v>-201.1838631</v>
      </c>
      <c r="U144" s="108">
        <v>4.939882216</v>
      </c>
      <c r="V144" s="109">
        <v>8.8630717870000009</v>
      </c>
      <c r="W144" s="110">
        <f t="shared" si="27"/>
        <v>18.53387085</v>
      </c>
      <c r="X144" s="96">
        <f t="shared" si="28"/>
        <v>20.650963230000002</v>
      </c>
      <c r="Y144" s="97">
        <f t="shared" si="29"/>
        <v>1.1142282903088214</v>
      </c>
      <c r="Z144" s="108">
        <v>34025</v>
      </c>
      <c r="AA144" s="108" t="s">
        <v>216</v>
      </c>
      <c r="AB144" s="108" t="s">
        <v>162</v>
      </c>
    </row>
    <row r="145" spans="1:28" x14ac:dyDescent="0.25">
      <c r="A145" s="107" t="s">
        <v>175</v>
      </c>
      <c r="B145" s="108" t="s">
        <v>202</v>
      </c>
      <c r="C145" s="108">
        <v>34029</v>
      </c>
      <c r="D145" s="108" t="s">
        <v>217</v>
      </c>
      <c r="E145" s="108" t="s">
        <v>204</v>
      </c>
      <c r="F145" s="108" t="s">
        <v>162</v>
      </c>
      <c r="G145" s="108">
        <v>2.8641800000000002</v>
      </c>
      <c r="H145" s="108">
        <v>41.605910199999997</v>
      </c>
      <c r="I145" s="108">
        <v>41.605910199999997</v>
      </c>
      <c r="J145" s="108">
        <v>41.573164980000001</v>
      </c>
      <c r="K145" s="108">
        <v>3.9426211200000001</v>
      </c>
      <c r="L145" s="108">
        <v>4.9108371030000004</v>
      </c>
      <c r="M145" s="108">
        <v>53.092378629999999</v>
      </c>
      <c r="N145" s="108">
        <v>5.0350540649999997</v>
      </c>
      <c r="O145" s="108">
        <v>5.3044613600000003</v>
      </c>
      <c r="P145" s="108">
        <v>62.240786810000003</v>
      </c>
      <c r="Q145" s="108">
        <v>5.9026499599999998</v>
      </c>
      <c r="R145" s="108">
        <v>-37.630543860000003</v>
      </c>
      <c r="S145" s="108">
        <v>-48.057324559999998</v>
      </c>
      <c r="T145" s="108">
        <v>-56.338136849999998</v>
      </c>
      <c r="U145" s="108">
        <v>1.0924329450000001</v>
      </c>
      <c r="V145" s="109">
        <v>1.9600288400000001</v>
      </c>
      <c r="W145" s="110">
        <f t="shared" si="27"/>
        <v>4.0986829692857141</v>
      </c>
      <c r="X145" s="96">
        <f t="shared" si="28"/>
        <v>4.5668685171428569</v>
      </c>
      <c r="Y145" s="97">
        <f t="shared" si="29"/>
        <v>1.1142282902497176</v>
      </c>
      <c r="Z145" s="108">
        <v>34029</v>
      </c>
      <c r="AA145" s="108" t="s">
        <v>217</v>
      </c>
      <c r="AB145" s="108" t="s">
        <v>162</v>
      </c>
    </row>
    <row r="146" spans="1:28" x14ac:dyDescent="0.25">
      <c r="A146" s="107" t="s">
        <v>175</v>
      </c>
      <c r="B146" s="108" t="s">
        <v>202</v>
      </c>
      <c r="C146" s="108">
        <v>34033</v>
      </c>
      <c r="D146" s="108" t="s">
        <v>219</v>
      </c>
      <c r="E146" s="108" t="s">
        <v>204</v>
      </c>
      <c r="F146" s="108" t="s">
        <v>162</v>
      </c>
      <c r="G146" s="108">
        <v>11.0655</v>
      </c>
      <c r="H146" s="108">
        <v>11.8499</v>
      </c>
      <c r="I146" s="108">
        <v>11.8499</v>
      </c>
      <c r="J146" s="108">
        <v>11.84057374</v>
      </c>
      <c r="K146" s="108">
        <v>22.569449509999998</v>
      </c>
      <c r="L146" s="108">
        <v>18.972574340000001</v>
      </c>
      <c r="M146" s="108">
        <v>15.1213944</v>
      </c>
      <c r="N146" s="108">
        <v>28.823058329999999</v>
      </c>
      <c r="O146" s="108">
        <v>20.493306</v>
      </c>
      <c r="P146" s="108">
        <v>17.72697908</v>
      </c>
      <c r="Q146" s="108">
        <v>33.789592300000002</v>
      </c>
      <c r="R146" s="108">
        <v>10.72887577</v>
      </c>
      <c r="S146" s="108">
        <v>13.70166392</v>
      </c>
      <c r="T146" s="108">
        <v>16.06261323</v>
      </c>
      <c r="U146" s="108">
        <v>6.2536088149999998</v>
      </c>
      <c r="V146" s="109">
        <v>11.220142790000001</v>
      </c>
      <c r="W146" s="110">
        <f t="shared" si="27"/>
        <v>23.462822198571427</v>
      </c>
      <c r="X146" s="96">
        <f t="shared" si="28"/>
        <v>26.142940264285713</v>
      </c>
      <c r="Y146" s="97">
        <f t="shared" si="29"/>
        <v>1.1142282903152831</v>
      </c>
      <c r="Z146" s="108">
        <v>34033</v>
      </c>
      <c r="AA146" s="108" t="s">
        <v>219</v>
      </c>
      <c r="AB146" s="108" t="s">
        <v>162</v>
      </c>
    </row>
    <row r="147" spans="1:28" x14ac:dyDescent="0.25">
      <c r="A147" s="107" t="s">
        <v>175</v>
      </c>
      <c r="B147" s="108" t="s">
        <v>202</v>
      </c>
      <c r="C147" s="108">
        <v>34039</v>
      </c>
      <c r="D147" s="108" t="s">
        <v>221</v>
      </c>
      <c r="E147" s="108" t="s">
        <v>204</v>
      </c>
      <c r="F147" s="108" t="s">
        <v>162</v>
      </c>
      <c r="G147" s="108">
        <v>327.30331899999999</v>
      </c>
      <c r="H147" s="108">
        <v>5.2873969699999996</v>
      </c>
      <c r="I147" s="108">
        <v>5.2873969699999996</v>
      </c>
      <c r="J147" s="108">
        <v>5.2832356139999996</v>
      </c>
      <c r="K147" s="108">
        <v>43.353794100000002</v>
      </c>
      <c r="L147" s="108">
        <v>561.18445169999995</v>
      </c>
      <c r="M147" s="108">
        <v>6.7471299279999997</v>
      </c>
      <c r="N147" s="108">
        <v>55.366389660000003</v>
      </c>
      <c r="O147" s="108">
        <v>606.16574679999997</v>
      </c>
      <c r="P147" s="108">
        <v>7.909735564</v>
      </c>
      <c r="Q147" s="108">
        <v>64.906635269999995</v>
      </c>
      <c r="R147" s="108">
        <v>38.070558490000003</v>
      </c>
      <c r="S147" s="108">
        <v>48.619259730000003</v>
      </c>
      <c r="T147" s="108">
        <v>56.9968997</v>
      </c>
      <c r="U147" s="108">
        <v>12.012595559999999</v>
      </c>
      <c r="V147" s="109">
        <v>21.552841170000001</v>
      </c>
      <c r="W147" s="110">
        <f t="shared" si="27"/>
        <v>45.069879180000001</v>
      </c>
      <c r="X147" s="96">
        <f t="shared" si="28"/>
        <v>50.218134420000005</v>
      </c>
      <c r="Y147" s="97">
        <f t="shared" si="29"/>
        <v>1.1142282902387848</v>
      </c>
      <c r="Z147" s="108">
        <v>34039</v>
      </c>
      <c r="AA147" s="108" t="s">
        <v>221</v>
      </c>
      <c r="AB147" s="108" t="s">
        <v>162</v>
      </c>
    </row>
    <row r="148" spans="1:28" x14ac:dyDescent="0.25">
      <c r="A148" s="107" t="s">
        <v>175</v>
      </c>
      <c r="B148" s="108" t="s">
        <v>202</v>
      </c>
      <c r="C148" s="108">
        <v>34001</v>
      </c>
      <c r="D148" s="108" t="s">
        <v>203</v>
      </c>
      <c r="E148" s="108" t="s">
        <v>204</v>
      </c>
      <c r="F148" s="108" t="s">
        <v>171</v>
      </c>
      <c r="G148" s="111">
        <v>2.69E-5</v>
      </c>
      <c r="H148" s="108">
        <v>3.3285658000000003E-2</v>
      </c>
      <c r="I148" s="108">
        <v>3.3285658000000003E-2</v>
      </c>
      <c r="J148" s="108">
        <v>3.3285658000000003E-2</v>
      </c>
      <c r="K148" s="108"/>
      <c r="L148" s="111">
        <v>2.69E-5</v>
      </c>
      <c r="M148" s="108">
        <v>4.2508545000000002E-2</v>
      </c>
      <c r="N148" s="108"/>
      <c r="O148" s="111">
        <v>2.69E-5</v>
      </c>
      <c r="P148" s="108">
        <v>4.9833241E-2</v>
      </c>
      <c r="Q148" s="108"/>
      <c r="R148" s="108"/>
      <c r="S148" s="108"/>
      <c r="T148" s="108"/>
      <c r="U148" s="108"/>
      <c r="V148" s="109"/>
      <c r="W148" s="110">
        <f t="shared" ref="W148:W161" si="30">$J148+(($J148-$M148)/(2016-2023))</f>
        <v>3.4603213285714286E-2</v>
      </c>
      <c r="X148" s="96">
        <f t="shared" ref="X148:X161" si="31">$J148+(($J148-$M148)/(2016-2023))*4</f>
        <v>3.8555879142857144E-2</v>
      </c>
      <c r="Y148" s="97">
        <f t="shared" si="29"/>
        <v>1.1142282892778252</v>
      </c>
      <c r="Z148" s="108">
        <v>34001</v>
      </c>
      <c r="AA148" s="108" t="s">
        <v>203</v>
      </c>
      <c r="AB148" s="108" t="s">
        <v>171</v>
      </c>
    </row>
    <row r="149" spans="1:28" x14ac:dyDescent="0.25">
      <c r="A149" s="107" t="s">
        <v>175</v>
      </c>
      <c r="B149" s="108" t="s">
        <v>202</v>
      </c>
      <c r="C149" s="108">
        <v>34003</v>
      </c>
      <c r="D149" s="108" t="s">
        <v>205</v>
      </c>
      <c r="E149" s="108" t="s">
        <v>204</v>
      </c>
      <c r="F149" s="108" t="s">
        <v>171</v>
      </c>
      <c r="G149" s="108">
        <v>2.2825430000000002E-3</v>
      </c>
      <c r="H149" s="108">
        <v>7.2399599999999997E-4</v>
      </c>
      <c r="I149" s="108">
        <v>7.2399599999999997E-4</v>
      </c>
      <c r="J149" s="108">
        <v>7.2399599999999997E-4</v>
      </c>
      <c r="K149" s="108"/>
      <c r="L149" s="108">
        <v>2.2825430000000002E-3</v>
      </c>
      <c r="M149" s="108">
        <v>9.2460299999999997E-4</v>
      </c>
      <c r="N149" s="108"/>
      <c r="O149" s="108">
        <v>2.2825430000000002E-3</v>
      </c>
      <c r="P149" s="108">
        <v>1.083922E-3</v>
      </c>
      <c r="Q149" s="108"/>
      <c r="R149" s="108"/>
      <c r="S149" s="108"/>
      <c r="T149" s="108"/>
      <c r="U149" s="108"/>
      <c r="V149" s="109"/>
      <c r="W149" s="110">
        <f t="shared" si="30"/>
        <v>7.5265414285714284E-4</v>
      </c>
      <c r="X149" s="96">
        <f t="shared" si="31"/>
        <v>8.3862857142857135E-4</v>
      </c>
      <c r="Y149" s="97">
        <f t="shared" ref="Y149:Y161" si="32">X149/W149</f>
        <v>1.1142283336740324</v>
      </c>
      <c r="Z149" s="108">
        <v>34003</v>
      </c>
      <c r="AA149" s="108" t="s">
        <v>205</v>
      </c>
      <c r="AB149" s="108" t="s">
        <v>171</v>
      </c>
    </row>
    <row r="150" spans="1:28" x14ac:dyDescent="0.25">
      <c r="A150" s="107" t="s">
        <v>175</v>
      </c>
      <c r="B150" s="108" t="s">
        <v>202</v>
      </c>
      <c r="C150" s="108">
        <v>34005</v>
      </c>
      <c r="D150" s="108" t="s">
        <v>206</v>
      </c>
      <c r="E150" s="108" t="s">
        <v>204</v>
      </c>
      <c r="F150" s="108" t="s">
        <v>171</v>
      </c>
      <c r="G150" s="108">
        <v>4.04594E-2</v>
      </c>
      <c r="H150" s="108">
        <v>3.16676E-4</v>
      </c>
      <c r="I150" s="108">
        <v>3.16676E-4</v>
      </c>
      <c r="J150" s="108">
        <v>3.16676E-4</v>
      </c>
      <c r="K150" s="108"/>
      <c r="L150" s="108">
        <v>4.04594E-2</v>
      </c>
      <c r="M150" s="108">
        <v>4.0442199999999998E-4</v>
      </c>
      <c r="N150" s="108"/>
      <c r="O150" s="108">
        <v>4.04594E-2</v>
      </c>
      <c r="P150" s="108">
        <v>4.7410900000000001E-4</v>
      </c>
      <c r="Q150" s="108"/>
      <c r="R150" s="108"/>
      <c r="S150" s="108"/>
      <c r="T150" s="108"/>
      <c r="U150" s="108"/>
      <c r="V150" s="109"/>
      <c r="W150" s="110">
        <f t="shared" si="30"/>
        <v>3.2921114285714288E-4</v>
      </c>
      <c r="X150" s="96">
        <f t="shared" si="31"/>
        <v>3.6681657142857141E-4</v>
      </c>
      <c r="Y150" s="97">
        <f t="shared" si="32"/>
        <v>1.1142289056350287</v>
      </c>
      <c r="Z150" s="108">
        <v>34005</v>
      </c>
      <c r="AA150" s="108" t="s">
        <v>206</v>
      </c>
      <c r="AB150" s="108" t="s">
        <v>171</v>
      </c>
    </row>
    <row r="151" spans="1:28" x14ac:dyDescent="0.25">
      <c r="A151" s="107" t="s">
        <v>175</v>
      </c>
      <c r="B151" s="108" t="s">
        <v>202</v>
      </c>
      <c r="C151" s="108">
        <v>34007</v>
      </c>
      <c r="D151" s="108" t="s">
        <v>207</v>
      </c>
      <c r="E151" s="108" t="s">
        <v>204</v>
      </c>
      <c r="F151" s="108" t="s">
        <v>171</v>
      </c>
      <c r="G151" s="108">
        <v>0.318426135</v>
      </c>
      <c r="H151" s="111">
        <v>5.24E-5</v>
      </c>
      <c r="I151" s="111">
        <v>5.24E-5</v>
      </c>
      <c r="J151" s="111">
        <v>5.24E-5</v>
      </c>
      <c r="K151" s="108"/>
      <c r="L151" s="108">
        <v>0.318426135</v>
      </c>
      <c r="M151" s="111">
        <v>6.69E-5</v>
      </c>
      <c r="N151" s="108"/>
      <c r="O151" s="108">
        <v>0.318426135</v>
      </c>
      <c r="P151" s="111">
        <v>7.8499999999999997E-5</v>
      </c>
      <c r="Q151" s="108"/>
      <c r="R151" s="108"/>
      <c r="S151" s="108"/>
      <c r="T151" s="108"/>
      <c r="U151" s="108"/>
      <c r="V151" s="109"/>
      <c r="W151" s="110">
        <f t="shared" si="30"/>
        <v>5.447142857142857E-5</v>
      </c>
      <c r="X151" s="96">
        <f t="shared" si="31"/>
        <v>6.0685714285714282E-5</v>
      </c>
      <c r="Y151" s="97">
        <f t="shared" si="32"/>
        <v>1.1140833988985051</v>
      </c>
      <c r="Z151" s="108">
        <v>34007</v>
      </c>
      <c r="AA151" s="108" t="s">
        <v>207</v>
      </c>
      <c r="AB151" s="108" t="s">
        <v>171</v>
      </c>
    </row>
    <row r="152" spans="1:28" x14ac:dyDescent="0.25">
      <c r="A152" s="107" t="s">
        <v>175</v>
      </c>
      <c r="B152" s="108" t="s">
        <v>202</v>
      </c>
      <c r="C152" s="108">
        <v>34009</v>
      </c>
      <c r="D152" s="108" t="s">
        <v>208</v>
      </c>
      <c r="E152" s="108" t="s">
        <v>204</v>
      </c>
      <c r="F152" s="108" t="s">
        <v>171</v>
      </c>
      <c r="G152" s="108">
        <v>0.12675600000000001</v>
      </c>
      <c r="H152" s="108">
        <v>0.157161734</v>
      </c>
      <c r="I152" s="108">
        <v>0.157161734</v>
      </c>
      <c r="J152" s="108">
        <v>0.157161734</v>
      </c>
      <c r="K152" s="108"/>
      <c r="L152" s="108">
        <v>0.12675600000000001</v>
      </c>
      <c r="M152" s="108">
        <v>0.20070856500000001</v>
      </c>
      <c r="N152" s="108"/>
      <c r="O152" s="108">
        <v>0.12675600000000001</v>
      </c>
      <c r="P152" s="108">
        <v>0.23529288600000001</v>
      </c>
      <c r="Q152" s="108"/>
      <c r="R152" s="108"/>
      <c r="S152" s="108"/>
      <c r="T152" s="108"/>
      <c r="U152" s="108"/>
      <c r="V152" s="109"/>
      <c r="W152" s="110">
        <f t="shared" si="30"/>
        <v>0.16338270985714284</v>
      </c>
      <c r="X152" s="96">
        <f t="shared" si="31"/>
        <v>0.18204563742857144</v>
      </c>
      <c r="Y152" s="97">
        <f t="shared" si="32"/>
        <v>1.1142282900543572</v>
      </c>
      <c r="Z152" s="108">
        <v>34009</v>
      </c>
      <c r="AA152" s="108" t="s">
        <v>208</v>
      </c>
      <c r="AB152" s="108" t="s">
        <v>171</v>
      </c>
    </row>
    <row r="153" spans="1:28" x14ac:dyDescent="0.25">
      <c r="A153" s="107" t="s">
        <v>175</v>
      </c>
      <c r="B153" s="108" t="s">
        <v>202</v>
      </c>
      <c r="C153" s="108">
        <v>34011</v>
      </c>
      <c r="D153" s="108" t="s">
        <v>209</v>
      </c>
      <c r="E153" s="108" t="s">
        <v>204</v>
      </c>
      <c r="F153" s="108" t="s">
        <v>171</v>
      </c>
      <c r="G153" s="108">
        <v>8.7830500000000006E-2</v>
      </c>
      <c r="H153" s="108">
        <v>9.4336299999999998E-2</v>
      </c>
      <c r="I153" s="108">
        <v>9.4336299999999998E-2</v>
      </c>
      <c r="J153" s="108">
        <v>9.4336299999999998E-2</v>
      </c>
      <c r="K153" s="108"/>
      <c r="L153" s="108">
        <v>8.7830500000000006E-2</v>
      </c>
      <c r="M153" s="108">
        <v>0.12047527700000001</v>
      </c>
      <c r="N153" s="108"/>
      <c r="O153" s="108">
        <v>8.7830500000000006E-2</v>
      </c>
      <c r="P153" s="108">
        <v>0.14123450900000001</v>
      </c>
      <c r="Q153" s="108"/>
      <c r="R153" s="108"/>
      <c r="S153" s="108"/>
      <c r="T153" s="108"/>
      <c r="U153" s="108"/>
      <c r="V153" s="109"/>
      <c r="W153" s="110">
        <f t="shared" si="30"/>
        <v>9.8070439571428566E-2</v>
      </c>
      <c r="X153" s="96">
        <f t="shared" si="31"/>
        <v>0.10927285828571429</v>
      </c>
      <c r="Y153" s="97">
        <f t="shared" si="32"/>
        <v>1.1142282910450967</v>
      </c>
      <c r="Z153" s="108">
        <v>34011</v>
      </c>
      <c r="AA153" s="108" t="s">
        <v>209</v>
      </c>
      <c r="AB153" s="108" t="s">
        <v>171</v>
      </c>
    </row>
    <row r="154" spans="1:28" x14ac:dyDescent="0.25">
      <c r="A154" s="107" t="s">
        <v>175</v>
      </c>
      <c r="B154" s="108" t="s">
        <v>202</v>
      </c>
      <c r="C154" s="108">
        <v>34013</v>
      </c>
      <c r="D154" s="108" t="s">
        <v>210</v>
      </c>
      <c r="E154" s="108" t="s">
        <v>204</v>
      </c>
      <c r="F154" s="108" t="s">
        <v>171</v>
      </c>
      <c r="G154" s="108">
        <v>8.3152412999999994E-2</v>
      </c>
      <c r="H154" s="108">
        <v>1.0677359999999999E-3</v>
      </c>
      <c r="I154" s="108">
        <v>1.0677359999999999E-3</v>
      </c>
      <c r="J154" s="108">
        <v>1.0677359999999999E-3</v>
      </c>
      <c r="K154" s="108"/>
      <c r="L154" s="108">
        <v>8.3152412999999994E-2</v>
      </c>
      <c r="M154" s="108">
        <v>1.3635870000000001E-3</v>
      </c>
      <c r="N154" s="108"/>
      <c r="O154" s="108">
        <v>8.3152412999999994E-2</v>
      </c>
      <c r="P154" s="108">
        <v>1.5985490000000001E-3</v>
      </c>
      <c r="Q154" s="108"/>
      <c r="R154" s="108"/>
      <c r="S154" s="108"/>
      <c r="T154" s="108"/>
      <c r="U154" s="108"/>
      <c r="V154" s="109"/>
      <c r="W154" s="110">
        <f t="shared" si="30"/>
        <v>1.1100004285714284E-3</v>
      </c>
      <c r="X154" s="96">
        <f t="shared" si="31"/>
        <v>1.2367937142857143E-3</v>
      </c>
      <c r="Y154" s="97">
        <f t="shared" si="32"/>
        <v>1.114228141224656</v>
      </c>
      <c r="Z154" s="108">
        <v>34013</v>
      </c>
      <c r="AA154" s="108" t="s">
        <v>210</v>
      </c>
      <c r="AB154" s="108" t="s">
        <v>171</v>
      </c>
    </row>
    <row r="155" spans="1:28" x14ac:dyDescent="0.25">
      <c r="A155" s="107" t="s">
        <v>175</v>
      </c>
      <c r="B155" s="108" t="s">
        <v>202</v>
      </c>
      <c r="C155" s="108">
        <v>34015</v>
      </c>
      <c r="D155" s="108" t="s">
        <v>211</v>
      </c>
      <c r="E155" s="108" t="s">
        <v>204</v>
      </c>
      <c r="F155" s="108" t="s">
        <v>171</v>
      </c>
      <c r="G155" s="108">
        <v>0.43022737300000002</v>
      </c>
      <c r="H155" s="108">
        <v>9.6289349999999999E-3</v>
      </c>
      <c r="I155" s="108">
        <v>9.6289349999999999E-3</v>
      </c>
      <c r="J155" s="108">
        <v>9.6289349999999999E-3</v>
      </c>
      <c r="K155" s="108"/>
      <c r="L155" s="108">
        <v>0.43022737300000002</v>
      </c>
      <c r="M155" s="108">
        <v>1.2296948E-2</v>
      </c>
      <c r="N155" s="108"/>
      <c r="O155" s="108">
        <v>0.43022737300000002</v>
      </c>
      <c r="P155" s="108">
        <v>1.4415849E-2</v>
      </c>
      <c r="Q155" s="108"/>
      <c r="R155" s="108"/>
      <c r="S155" s="108"/>
      <c r="T155" s="108"/>
      <c r="U155" s="108"/>
      <c r="V155" s="109"/>
      <c r="W155" s="110">
        <f t="shared" si="30"/>
        <v>1.0010079714285714E-2</v>
      </c>
      <c r="X155" s="96">
        <f t="shared" si="31"/>
        <v>1.1153513857142857E-2</v>
      </c>
      <c r="Y155" s="97">
        <f t="shared" si="32"/>
        <v>1.114228275447728</v>
      </c>
      <c r="Z155" s="108">
        <v>34015</v>
      </c>
      <c r="AA155" s="108" t="s">
        <v>211</v>
      </c>
      <c r="AB155" s="108" t="s">
        <v>171</v>
      </c>
    </row>
    <row r="156" spans="1:28" x14ac:dyDescent="0.25">
      <c r="A156" s="107" t="s">
        <v>175</v>
      </c>
      <c r="B156" s="108" t="s">
        <v>202</v>
      </c>
      <c r="C156" s="108">
        <v>34017</v>
      </c>
      <c r="D156" s="108" t="s">
        <v>212</v>
      </c>
      <c r="E156" s="108" t="s">
        <v>204</v>
      </c>
      <c r="F156" s="108" t="s">
        <v>171</v>
      </c>
      <c r="G156" s="108">
        <v>0.19062415999999999</v>
      </c>
      <c r="H156" s="108">
        <v>0.30096469999999997</v>
      </c>
      <c r="I156" s="108">
        <v>0.30096469999999997</v>
      </c>
      <c r="J156" s="108">
        <v>0.30096469999999997</v>
      </c>
      <c r="K156" s="108"/>
      <c r="L156" s="108">
        <v>0.19062415999999999</v>
      </c>
      <c r="M156" s="108">
        <v>0.38435687600000001</v>
      </c>
      <c r="N156" s="108"/>
      <c r="O156" s="108">
        <v>0.19062415999999999</v>
      </c>
      <c r="P156" s="108">
        <v>0.45058584600000001</v>
      </c>
      <c r="Q156" s="108"/>
      <c r="R156" s="108"/>
      <c r="S156" s="108"/>
      <c r="T156" s="108"/>
      <c r="U156" s="108"/>
      <c r="V156" s="109"/>
      <c r="W156" s="110">
        <f t="shared" si="30"/>
        <v>0.312877868</v>
      </c>
      <c r="X156" s="96">
        <f t="shared" si="31"/>
        <v>0.34861737199999998</v>
      </c>
      <c r="Y156" s="97">
        <f t="shared" si="32"/>
        <v>1.1142282905098291</v>
      </c>
      <c r="Z156" s="108">
        <v>34017</v>
      </c>
      <c r="AA156" s="108" t="s">
        <v>212</v>
      </c>
      <c r="AB156" s="108" t="s">
        <v>171</v>
      </c>
    </row>
    <row r="157" spans="1:28" x14ac:dyDescent="0.25">
      <c r="A157" s="107" t="s">
        <v>175</v>
      </c>
      <c r="B157" s="108" t="s">
        <v>202</v>
      </c>
      <c r="C157" s="108">
        <v>34023</v>
      </c>
      <c r="D157" s="108" t="s">
        <v>215</v>
      </c>
      <c r="E157" s="108" t="s">
        <v>204</v>
      </c>
      <c r="F157" s="108" t="s">
        <v>171</v>
      </c>
      <c r="G157" s="108">
        <v>1.4280535E-2</v>
      </c>
      <c r="H157" s="108">
        <v>7.4378140000000001E-3</v>
      </c>
      <c r="I157" s="108">
        <v>7.4378140000000001E-3</v>
      </c>
      <c r="J157" s="108">
        <v>7.4378140000000001E-3</v>
      </c>
      <c r="K157" s="108"/>
      <c r="L157" s="108">
        <v>1.4280535E-2</v>
      </c>
      <c r="M157" s="108">
        <v>9.4987060000000009E-3</v>
      </c>
      <c r="N157" s="108"/>
      <c r="O157" s="108">
        <v>1.4280535E-2</v>
      </c>
      <c r="P157" s="108">
        <v>1.1135437999999999E-2</v>
      </c>
      <c r="Q157" s="108"/>
      <c r="R157" s="108"/>
      <c r="S157" s="108"/>
      <c r="T157" s="108"/>
      <c r="U157" s="108"/>
      <c r="V157" s="109"/>
      <c r="W157" s="110">
        <f t="shared" si="30"/>
        <v>7.7322271428571432E-3</v>
      </c>
      <c r="X157" s="96">
        <f t="shared" si="31"/>
        <v>8.6154665714285716E-3</v>
      </c>
      <c r="Y157" s="97">
        <f t="shared" si="32"/>
        <v>1.1142283345086861</v>
      </c>
      <c r="Z157" s="108">
        <v>34023</v>
      </c>
      <c r="AA157" s="108" t="s">
        <v>215</v>
      </c>
      <c r="AB157" s="108" t="s">
        <v>171</v>
      </c>
    </row>
    <row r="158" spans="1:28" x14ac:dyDescent="0.25">
      <c r="A158" s="107" t="s">
        <v>175</v>
      </c>
      <c r="B158" s="108" t="s">
        <v>202</v>
      </c>
      <c r="C158" s="108">
        <v>34025</v>
      </c>
      <c r="D158" s="108" t="s">
        <v>216</v>
      </c>
      <c r="E158" s="108" t="s">
        <v>204</v>
      </c>
      <c r="F158" s="108" t="s">
        <v>171</v>
      </c>
      <c r="G158" s="108">
        <v>9.3113695999999996E-2</v>
      </c>
      <c r="H158" s="108">
        <v>7.6610899999999996E-2</v>
      </c>
      <c r="I158" s="108">
        <v>7.6610899999999996E-2</v>
      </c>
      <c r="J158" s="108">
        <v>7.6610899999999996E-2</v>
      </c>
      <c r="K158" s="108"/>
      <c r="L158" s="108">
        <v>9.3113695999999996E-2</v>
      </c>
      <c r="M158" s="108">
        <v>9.7838470999999996E-2</v>
      </c>
      <c r="N158" s="108"/>
      <c r="O158" s="108">
        <v>9.3113695999999996E-2</v>
      </c>
      <c r="P158" s="108">
        <v>0.11469712999999999</v>
      </c>
      <c r="Q158" s="108"/>
      <c r="R158" s="108"/>
      <c r="S158" s="108"/>
      <c r="T158" s="108"/>
      <c r="U158" s="108"/>
      <c r="V158" s="109"/>
      <c r="W158" s="110">
        <f t="shared" si="30"/>
        <v>7.9643410142857141E-2</v>
      </c>
      <c r="X158" s="96">
        <f t="shared" si="31"/>
        <v>8.8740940571428562E-2</v>
      </c>
      <c r="Y158" s="97">
        <f t="shared" si="32"/>
        <v>1.1142282884704848</v>
      </c>
      <c r="Z158" s="108">
        <v>34025</v>
      </c>
      <c r="AA158" s="108" t="s">
        <v>216</v>
      </c>
      <c r="AB158" s="108" t="s">
        <v>171</v>
      </c>
    </row>
    <row r="159" spans="1:28" x14ac:dyDescent="0.25">
      <c r="A159" s="107" t="s">
        <v>175</v>
      </c>
      <c r="B159" s="108" t="s">
        <v>202</v>
      </c>
      <c r="C159" s="108">
        <v>34029</v>
      </c>
      <c r="D159" s="108" t="s">
        <v>217</v>
      </c>
      <c r="E159" s="108" t="s">
        <v>204</v>
      </c>
      <c r="F159" s="108" t="s">
        <v>171</v>
      </c>
      <c r="G159" s="108">
        <v>1.36732E-2</v>
      </c>
      <c r="H159" s="108">
        <v>6.3790801999999994E-2</v>
      </c>
      <c r="I159" s="108">
        <v>6.3790801999999994E-2</v>
      </c>
      <c r="J159" s="108">
        <v>6.3790801999999994E-2</v>
      </c>
      <c r="K159" s="108"/>
      <c r="L159" s="108">
        <v>1.36732E-2</v>
      </c>
      <c r="M159" s="108">
        <v>8.1466143000000005E-2</v>
      </c>
      <c r="N159" s="108"/>
      <c r="O159" s="108">
        <v>1.36732E-2</v>
      </c>
      <c r="P159" s="108">
        <v>9.5503667E-2</v>
      </c>
      <c r="Q159" s="108"/>
      <c r="R159" s="108"/>
      <c r="S159" s="108"/>
      <c r="T159" s="108"/>
      <c r="U159" s="108"/>
      <c r="V159" s="109"/>
      <c r="W159" s="110">
        <f t="shared" si="30"/>
        <v>6.631585071428571E-2</v>
      </c>
      <c r="X159" s="96">
        <f t="shared" si="31"/>
        <v>7.3890996857142857E-2</v>
      </c>
      <c r="Y159" s="97">
        <f t="shared" si="32"/>
        <v>1.1142282887313593</v>
      </c>
      <c r="Z159" s="108">
        <v>34029</v>
      </c>
      <c r="AA159" s="108" t="s">
        <v>217</v>
      </c>
      <c r="AB159" s="108" t="s">
        <v>171</v>
      </c>
    </row>
    <row r="160" spans="1:28" x14ac:dyDescent="0.25">
      <c r="A160" s="107" t="s">
        <v>175</v>
      </c>
      <c r="B160" s="108" t="s">
        <v>202</v>
      </c>
      <c r="C160" s="108">
        <v>34033</v>
      </c>
      <c r="D160" s="108" t="s">
        <v>219</v>
      </c>
      <c r="E160" s="108" t="s">
        <v>204</v>
      </c>
      <c r="F160" s="108" t="s">
        <v>171</v>
      </c>
      <c r="G160" s="108">
        <v>2.47865E-2</v>
      </c>
      <c r="H160" s="108">
        <v>2.66225E-2</v>
      </c>
      <c r="I160" s="108">
        <v>2.66225E-2</v>
      </c>
      <c r="J160" s="108">
        <v>2.66225E-2</v>
      </c>
      <c r="K160" s="108"/>
      <c r="L160" s="108">
        <v>2.47865E-2</v>
      </c>
      <c r="M160" s="108">
        <v>3.3999139999999997E-2</v>
      </c>
      <c r="N160" s="108"/>
      <c r="O160" s="108">
        <v>2.47865E-2</v>
      </c>
      <c r="P160" s="108">
        <v>3.9857570000000002E-2</v>
      </c>
      <c r="Q160" s="108"/>
      <c r="R160" s="108"/>
      <c r="S160" s="108"/>
      <c r="T160" s="108"/>
      <c r="U160" s="108"/>
      <c r="V160" s="109"/>
      <c r="W160" s="110">
        <f t="shared" si="30"/>
        <v>2.7676305714285716E-2</v>
      </c>
      <c r="X160" s="96">
        <f t="shared" si="31"/>
        <v>3.0837722857142855E-2</v>
      </c>
      <c r="Y160" s="97">
        <f t="shared" si="32"/>
        <v>1.1142282924424161</v>
      </c>
      <c r="Z160" s="108">
        <v>34033</v>
      </c>
      <c r="AA160" s="108" t="s">
        <v>219</v>
      </c>
      <c r="AB160" s="108" t="s">
        <v>171</v>
      </c>
    </row>
    <row r="161" spans="1:28" x14ac:dyDescent="0.25">
      <c r="A161" s="107" t="s">
        <v>175</v>
      </c>
      <c r="B161" s="108" t="s">
        <v>202</v>
      </c>
      <c r="C161" s="108">
        <v>34039</v>
      </c>
      <c r="D161" s="108" t="s">
        <v>221</v>
      </c>
      <c r="E161" s="108" t="s">
        <v>204</v>
      </c>
      <c r="F161" s="108" t="s">
        <v>171</v>
      </c>
      <c r="G161" s="108">
        <v>0.51197077700000004</v>
      </c>
      <c r="H161" s="108">
        <v>7.6759250000000001E-3</v>
      </c>
      <c r="I161" s="108">
        <v>7.6759250000000001E-3</v>
      </c>
      <c r="J161" s="108">
        <v>7.6759250000000001E-3</v>
      </c>
      <c r="K161" s="108"/>
      <c r="L161" s="108">
        <v>0.51197077700000004</v>
      </c>
      <c r="M161" s="108">
        <v>9.8027919999999994E-3</v>
      </c>
      <c r="N161" s="108"/>
      <c r="O161" s="108">
        <v>0.51197077700000004</v>
      </c>
      <c r="P161" s="108">
        <v>1.1491922999999999E-2</v>
      </c>
      <c r="Q161" s="108"/>
      <c r="R161" s="108"/>
      <c r="S161" s="108"/>
      <c r="T161" s="108"/>
      <c r="U161" s="108"/>
      <c r="V161" s="109"/>
      <c r="W161" s="110">
        <f t="shared" si="30"/>
        <v>7.9797631428571436E-3</v>
      </c>
      <c r="X161" s="96">
        <f t="shared" si="31"/>
        <v>8.8912775714285706E-3</v>
      </c>
      <c r="Y161" s="97">
        <f t="shared" si="32"/>
        <v>1.1142282561841881</v>
      </c>
      <c r="Z161" s="108">
        <v>34039</v>
      </c>
      <c r="AA161" s="108" t="s">
        <v>221</v>
      </c>
      <c r="AB161" s="108" t="s">
        <v>171</v>
      </c>
    </row>
    <row r="162" spans="1:28" x14ac:dyDescent="0.25">
      <c r="A162" s="107" t="s">
        <v>175</v>
      </c>
      <c r="B162" s="108" t="s">
        <v>202</v>
      </c>
      <c r="C162" s="108">
        <v>34001</v>
      </c>
      <c r="D162" s="108" t="s">
        <v>203</v>
      </c>
      <c r="E162" s="108" t="s">
        <v>204</v>
      </c>
      <c r="F162" s="108" t="s">
        <v>157</v>
      </c>
      <c r="G162" s="108">
        <v>6.6365900000000005E-2</v>
      </c>
      <c r="H162" s="108">
        <v>227.95205000000001</v>
      </c>
      <c r="I162" s="108">
        <v>227.95205000000001</v>
      </c>
      <c r="J162" s="108">
        <v>225.99327629999999</v>
      </c>
      <c r="K162" s="108">
        <v>1.24885647</v>
      </c>
      <c r="L162" s="108">
        <v>5.8956147E-2</v>
      </c>
      <c r="M162" s="108">
        <v>212.3115832</v>
      </c>
      <c r="N162" s="108">
        <v>1.1732503670000001</v>
      </c>
      <c r="O162" s="108">
        <v>5.5614624000000001E-2</v>
      </c>
      <c r="P162" s="108">
        <v>208.94427479999999</v>
      </c>
      <c r="Q162" s="108">
        <v>1.154642358</v>
      </c>
      <c r="R162" s="108">
        <v>-224.7444198</v>
      </c>
      <c r="S162" s="108">
        <v>-211.1383328</v>
      </c>
      <c r="T162" s="108">
        <v>-207.78963239999999</v>
      </c>
      <c r="U162" s="108">
        <v>-7.5606102999999994E-2</v>
      </c>
      <c r="V162" s="109">
        <v>-9.4214112000000003E-2</v>
      </c>
      <c r="W162" s="110">
        <f t="shared" si="27"/>
        <v>1.2380555981428571</v>
      </c>
      <c r="X162" s="96">
        <f t="shared" si="28"/>
        <v>1.2056529825714286</v>
      </c>
      <c r="Y162" s="97">
        <f t="shared" ref="Y162:Y225" si="33">X162/W162</f>
        <v>0.97382781870213742</v>
      </c>
      <c r="Z162" s="108">
        <v>34001</v>
      </c>
      <c r="AA162" s="108" t="s">
        <v>203</v>
      </c>
      <c r="AB162" s="108" t="s">
        <v>157</v>
      </c>
    </row>
    <row r="163" spans="1:28" x14ac:dyDescent="0.25">
      <c r="A163" s="107" t="s">
        <v>175</v>
      </c>
      <c r="B163" s="108" t="s">
        <v>202</v>
      </c>
      <c r="C163" s="108">
        <v>34003</v>
      </c>
      <c r="D163" s="108" t="s">
        <v>205</v>
      </c>
      <c r="E163" s="108" t="s">
        <v>204</v>
      </c>
      <c r="F163" s="108" t="s">
        <v>157</v>
      </c>
      <c r="G163" s="108">
        <v>0</v>
      </c>
      <c r="H163" s="108">
        <v>4.9581832300000004</v>
      </c>
      <c r="I163" s="108">
        <v>4.9581832300000004</v>
      </c>
      <c r="J163" s="108">
        <v>4.9155779580000001</v>
      </c>
      <c r="K163" s="108">
        <v>23.53694892</v>
      </c>
      <c r="L163" s="108"/>
      <c r="M163" s="108">
        <v>4.6179875609999996</v>
      </c>
      <c r="N163" s="108">
        <v>22.112015769999999</v>
      </c>
      <c r="O163" s="108">
        <v>0</v>
      </c>
      <c r="P163" s="108">
        <v>4.5447452630000003</v>
      </c>
      <c r="Q163" s="108">
        <v>21.761314339999998</v>
      </c>
      <c r="R163" s="108">
        <v>18.62137096</v>
      </c>
      <c r="S163" s="108">
        <v>17.49402821</v>
      </c>
      <c r="T163" s="108">
        <v>17.216569079999999</v>
      </c>
      <c r="U163" s="108">
        <v>-1.424933148</v>
      </c>
      <c r="V163" s="109">
        <v>-1.7756345819999999</v>
      </c>
      <c r="W163" s="110">
        <f t="shared" si="27"/>
        <v>23.333387041428573</v>
      </c>
      <c r="X163" s="96">
        <f t="shared" si="28"/>
        <v>22.722701405714286</v>
      </c>
      <c r="Y163" s="97">
        <f t="shared" si="33"/>
        <v>0.97382781871187363</v>
      </c>
      <c r="Z163" s="108">
        <v>34003</v>
      </c>
      <c r="AA163" s="108" t="s">
        <v>205</v>
      </c>
      <c r="AB163" s="108" t="s">
        <v>157</v>
      </c>
    </row>
    <row r="164" spans="1:28" x14ac:dyDescent="0.25">
      <c r="A164" s="107" t="s">
        <v>175</v>
      </c>
      <c r="B164" s="108" t="s">
        <v>202</v>
      </c>
      <c r="C164" s="108">
        <v>34005</v>
      </c>
      <c r="D164" s="108" t="s">
        <v>206</v>
      </c>
      <c r="E164" s="108" t="s">
        <v>204</v>
      </c>
      <c r="F164" s="108" t="s">
        <v>157</v>
      </c>
      <c r="G164" s="108">
        <v>93.6203</v>
      </c>
      <c r="H164" s="108">
        <v>1.2936498000000001</v>
      </c>
      <c r="I164" s="108">
        <v>1.2936498000000001</v>
      </c>
      <c r="J164" s="108">
        <v>1.2825335710000001</v>
      </c>
      <c r="K164" s="108">
        <v>46.78501009</v>
      </c>
      <c r="L164" s="108">
        <v>83.167593510000003</v>
      </c>
      <c r="M164" s="108">
        <v>1.204888647</v>
      </c>
      <c r="N164" s="108">
        <v>43.952633130000002</v>
      </c>
      <c r="O164" s="108">
        <v>78.453811400000006</v>
      </c>
      <c r="P164" s="108">
        <v>1.185778848</v>
      </c>
      <c r="Q164" s="108">
        <v>43.255534709999999</v>
      </c>
      <c r="R164" s="108">
        <v>45.502476520000002</v>
      </c>
      <c r="S164" s="108">
        <v>42.747744490000002</v>
      </c>
      <c r="T164" s="108">
        <v>42.069755860000001</v>
      </c>
      <c r="U164" s="108">
        <v>-2.8323769560000001</v>
      </c>
      <c r="V164" s="109">
        <v>-3.5294753839999999</v>
      </c>
      <c r="W164" s="110">
        <f t="shared" si="27"/>
        <v>46.380384810000002</v>
      </c>
      <c r="X164" s="96">
        <f t="shared" si="28"/>
        <v>45.166508970000002</v>
      </c>
      <c r="Y164" s="97">
        <f t="shared" si="33"/>
        <v>0.97382781870023905</v>
      </c>
      <c r="Z164" s="108">
        <v>34005</v>
      </c>
      <c r="AA164" s="108" t="s">
        <v>206</v>
      </c>
      <c r="AB164" s="108" t="s">
        <v>157</v>
      </c>
    </row>
    <row r="165" spans="1:28" x14ac:dyDescent="0.25">
      <c r="A165" s="107" t="s">
        <v>175</v>
      </c>
      <c r="B165" s="108" t="s">
        <v>202</v>
      </c>
      <c r="C165" s="108">
        <v>34007</v>
      </c>
      <c r="D165" s="108" t="s">
        <v>207</v>
      </c>
      <c r="E165" s="108" t="s">
        <v>204</v>
      </c>
      <c r="F165" s="108" t="s">
        <v>157</v>
      </c>
      <c r="G165" s="108">
        <v>717.67792199999997</v>
      </c>
      <c r="H165" s="108">
        <v>0.35253000000000001</v>
      </c>
      <c r="I165" s="108">
        <v>0.35253000000000001</v>
      </c>
      <c r="J165" s="108">
        <v>0.34950073799999998</v>
      </c>
      <c r="K165" s="108">
        <v>490.24740910000003</v>
      </c>
      <c r="L165" s="108">
        <v>637.54918199999997</v>
      </c>
      <c r="M165" s="108">
        <v>0.32834186999999998</v>
      </c>
      <c r="N165" s="108">
        <v>460.5677005</v>
      </c>
      <c r="O165" s="108">
        <v>601.41409859999999</v>
      </c>
      <c r="P165" s="108">
        <v>0.32313429599999999</v>
      </c>
      <c r="Q165" s="108">
        <v>453.26299549999999</v>
      </c>
      <c r="R165" s="108">
        <v>489.89790829999998</v>
      </c>
      <c r="S165" s="108">
        <v>460.2393586</v>
      </c>
      <c r="T165" s="108">
        <v>452.9398612</v>
      </c>
      <c r="U165" s="108">
        <v>-29.679708550000001</v>
      </c>
      <c r="V165" s="109">
        <v>-36.984413580000002</v>
      </c>
      <c r="W165" s="110">
        <f t="shared" si="27"/>
        <v>486.00745072857143</v>
      </c>
      <c r="X165" s="96">
        <f t="shared" si="28"/>
        <v>473.28757561428574</v>
      </c>
      <c r="Y165" s="97">
        <f t="shared" si="33"/>
        <v>0.97382781869862822</v>
      </c>
      <c r="Z165" s="108">
        <v>34007</v>
      </c>
      <c r="AA165" s="108" t="s">
        <v>207</v>
      </c>
      <c r="AB165" s="108" t="s">
        <v>157</v>
      </c>
    </row>
    <row r="166" spans="1:28" x14ac:dyDescent="0.25">
      <c r="A166" s="107" t="s">
        <v>175</v>
      </c>
      <c r="B166" s="108" t="s">
        <v>202</v>
      </c>
      <c r="C166" s="108">
        <v>34009</v>
      </c>
      <c r="D166" s="108" t="s">
        <v>208</v>
      </c>
      <c r="E166" s="108" t="s">
        <v>204</v>
      </c>
      <c r="F166" s="108" t="s">
        <v>157</v>
      </c>
      <c r="G166" s="108">
        <v>653.40700000000004</v>
      </c>
      <c r="H166" s="108">
        <v>732.60556999999994</v>
      </c>
      <c r="I166" s="108">
        <v>732.60556999999994</v>
      </c>
      <c r="J166" s="108">
        <v>726.31034890000001</v>
      </c>
      <c r="K166" s="108">
        <v>148.6515138</v>
      </c>
      <c r="L166" s="108">
        <v>580.4541084</v>
      </c>
      <c r="M166" s="108">
        <v>682.33932719999996</v>
      </c>
      <c r="N166" s="108">
        <v>139.65211160000001</v>
      </c>
      <c r="O166" s="108">
        <v>547.55506600000001</v>
      </c>
      <c r="P166" s="108">
        <v>671.51727540000002</v>
      </c>
      <c r="Q166" s="108">
        <v>137.4371984</v>
      </c>
      <c r="R166" s="108">
        <v>-577.6588352</v>
      </c>
      <c r="S166" s="108">
        <v>-542.68721559999994</v>
      </c>
      <c r="T166" s="108">
        <v>-534.08007699999996</v>
      </c>
      <c r="U166" s="108">
        <v>-8.9994021859999993</v>
      </c>
      <c r="V166" s="109">
        <v>-11.214315389999999</v>
      </c>
      <c r="W166" s="110">
        <f t="shared" si="27"/>
        <v>147.36588491428572</v>
      </c>
      <c r="X166" s="96">
        <f t="shared" si="28"/>
        <v>143.50899825714288</v>
      </c>
      <c r="Y166" s="97">
        <f t="shared" si="33"/>
        <v>0.97382781870182389</v>
      </c>
      <c r="Z166" s="108">
        <v>34009</v>
      </c>
      <c r="AA166" s="108" t="s">
        <v>208</v>
      </c>
      <c r="AB166" s="108" t="s">
        <v>157</v>
      </c>
    </row>
    <row r="167" spans="1:28" x14ac:dyDescent="0.25">
      <c r="A167" s="107" t="s">
        <v>175</v>
      </c>
      <c r="B167" s="108" t="s">
        <v>202</v>
      </c>
      <c r="C167" s="108">
        <v>34011</v>
      </c>
      <c r="D167" s="108" t="s">
        <v>209</v>
      </c>
      <c r="E167" s="108" t="s">
        <v>204</v>
      </c>
      <c r="F167" s="108" t="s">
        <v>157</v>
      </c>
      <c r="G167" s="108">
        <v>401.57400000000001</v>
      </c>
      <c r="H167" s="108">
        <v>419.76499999999999</v>
      </c>
      <c r="I167" s="108">
        <v>419.76499999999999</v>
      </c>
      <c r="J167" s="108">
        <v>416.15799290000001</v>
      </c>
      <c r="K167" s="108">
        <v>465.95482320000002</v>
      </c>
      <c r="L167" s="108">
        <v>356.7382629</v>
      </c>
      <c r="M167" s="108">
        <v>390.96367729999997</v>
      </c>
      <c r="N167" s="108">
        <v>437.74579419999998</v>
      </c>
      <c r="O167" s="108">
        <v>336.51901199999998</v>
      </c>
      <c r="P167" s="108">
        <v>384.76290740000002</v>
      </c>
      <c r="Q167" s="108">
        <v>430.80304969999997</v>
      </c>
      <c r="R167" s="108">
        <v>49.796830219999997</v>
      </c>
      <c r="S167" s="108">
        <v>46.782116879999997</v>
      </c>
      <c r="T167" s="108">
        <v>46.040142209999999</v>
      </c>
      <c r="U167" s="108">
        <v>-28.20902894</v>
      </c>
      <c r="V167" s="109">
        <v>-35.151773509999998</v>
      </c>
      <c r="W167" s="110">
        <f t="shared" si="27"/>
        <v>461.92496191428575</v>
      </c>
      <c r="X167" s="96">
        <f t="shared" si="28"/>
        <v>449.83537805714286</v>
      </c>
      <c r="Y167" s="97">
        <f t="shared" si="33"/>
        <v>0.9738278186850049</v>
      </c>
      <c r="Z167" s="108">
        <v>34011</v>
      </c>
      <c r="AA167" s="108" t="s">
        <v>209</v>
      </c>
      <c r="AB167" s="108" t="s">
        <v>157</v>
      </c>
    </row>
    <row r="168" spans="1:28" x14ac:dyDescent="0.25">
      <c r="A168" s="107" t="s">
        <v>175</v>
      </c>
      <c r="B168" s="108" t="s">
        <v>202</v>
      </c>
      <c r="C168" s="108">
        <v>34013</v>
      </c>
      <c r="D168" s="108" t="s">
        <v>210</v>
      </c>
      <c r="E168" s="108" t="s">
        <v>204</v>
      </c>
      <c r="F168" s="108" t="s">
        <v>157</v>
      </c>
      <c r="G168" s="108">
        <v>197.50230999999999</v>
      </c>
      <c r="H168" s="108">
        <v>8.3143799999999999</v>
      </c>
      <c r="I168" s="108">
        <v>8.3143799999999999</v>
      </c>
      <c r="J168" s="108">
        <v>8.2429351979999996</v>
      </c>
      <c r="K168" s="108">
        <v>25.709795329999999</v>
      </c>
      <c r="L168" s="108">
        <v>175.4511771</v>
      </c>
      <c r="M168" s="108">
        <v>7.7439057079999998</v>
      </c>
      <c r="N168" s="108">
        <v>24.153317479999998</v>
      </c>
      <c r="O168" s="108">
        <v>165.50693580000001</v>
      </c>
      <c r="P168" s="108">
        <v>7.6210856610000004</v>
      </c>
      <c r="Q168" s="108">
        <v>23.77024055</v>
      </c>
      <c r="R168" s="108">
        <v>17.466860130000001</v>
      </c>
      <c r="S168" s="108">
        <v>16.409411769999998</v>
      </c>
      <c r="T168" s="108">
        <v>16.149154889999998</v>
      </c>
      <c r="U168" s="108">
        <v>-1.5564778480000001</v>
      </c>
      <c r="V168" s="109">
        <v>-1.939554775</v>
      </c>
      <c r="W168" s="110">
        <f t="shared" si="27"/>
        <v>25.487441351428568</v>
      </c>
      <c r="X168" s="96">
        <f t="shared" si="28"/>
        <v>24.820379415714285</v>
      </c>
      <c r="Y168" s="97">
        <f t="shared" si="33"/>
        <v>0.97382781870817747</v>
      </c>
      <c r="Z168" s="108">
        <v>34013</v>
      </c>
      <c r="AA168" s="108" t="s">
        <v>210</v>
      </c>
      <c r="AB168" s="108" t="s">
        <v>157</v>
      </c>
    </row>
    <row r="169" spans="1:28" x14ac:dyDescent="0.25">
      <c r="A169" s="107" t="s">
        <v>175</v>
      </c>
      <c r="B169" s="108" t="s">
        <v>202</v>
      </c>
      <c r="C169" s="108">
        <v>34015</v>
      </c>
      <c r="D169" s="108" t="s">
        <v>211</v>
      </c>
      <c r="E169" s="108" t="s">
        <v>204</v>
      </c>
      <c r="F169" s="108" t="s">
        <v>157</v>
      </c>
      <c r="G169" s="108">
        <v>516.79456000000005</v>
      </c>
      <c r="H169" s="108">
        <v>62.381801950000003</v>
      </c>
      <c r="I169" s="108">
        <v>62.381801950000003</v>
      </c>
      <c r="J169" s="108">
        <v>61.845760120000001</v>
      </c>
      <c r="K169" s="108">
        <v>111.7211368</v>
      </c>
      <c r="L169" s="108">
        <v>459.09444739999998</v>
      </c>
      <c r="M169" s="108">
        <v>58.101601350000003</v>
      </c>
      <c r="N169" s="108">
        <v>104.9575095</v>
      </c>
      <c r="O169" s="108">
        <v>433.07384130000003</v>
      </c>
      <c r="P169" s="108">
        <v>57.180097170000003</v>
      </c>
      <c r="Q169" s="108">
        <v>103.2928603</v>
      </c>
      <c r="R169" s="108">
        <v>49.875376719999998</v>
      </c>
      <c r="S169" s="108">
        <v>46.855908149999998</v>
      </c>
      <c r="T169" s="108">
        <v>46.112763139999998</v>
      </c>
      <c r="U169" s="108">
        <v>-6.7636273420000004</v>
      </c>
      <c r="V169" s="109">
        <v>-8.4282765259999994</v>
      </c>
      <c r="W169" s="110">
        <f t="shared" si="27"/>
        <v>110.75490432857143</v>
      </c>
      <c r="X169" s="96">
        <f t="shared" si="28"/>
        <v>107.85620691428571</v>
      </c>
      <c r="Y169" s="97">
        <f t="shared" si="33"/>
        <v>0.97382781889561942</v>
      </c>
      <c r="Z169" s="108">
        <v>34015</v>
      </c>
      <c r="AA169" s="108" t="s">
        <v>211</v>
      </c>
      <c r="AB169" s="108" t="s">
        <v>157</v>
      </c>
    </row>
    <row r="170" spans="1:28" x14ac:dyDescent="0.25">
      <c r="A170" s="107" t="s">
        <v>175</v>
      </c>
      <c r="B170" s="108" t="s">
        <v>202</v>
      </c>
      <c r="C170" s="108">
        <v>34017</v>
      </c>
      <c r="D170" s="108" t="s">
        <v>212</v>
      </c>
      <c r="E170" s="108" t="s">
        <v>204</v>
      </c>
      <c r="F170" s="108" t="s">
        <v>157</v>
      </c>
      <c r="G170" s="108">
        <v>783.02250000000004</v>
      </c>
      <c r="H170" s="108">
        <v>1687.6029000000001</v>
      </c>
      <c r="I170" s="108">
        <v>1687.6029000000001</v>
      </c>
      <c r="J170" s="108">
        <v>1673.101463</v>
      </c>
      <c r="K170" s="108">
        <v>2983.7434229999999</v>
      </c>
      <c r="L170" s="108">
        <v>695.59803790000001</v>
      </c>
      <c r="M170" s="108">
        <v>1571.8114559999999</v>
      </c>
      <c r="N170" s="108">
        <v>2803.1068030000001</v>
      </c>
      <c r="O170" s="108">
        <v>656.17285500000003</v>
      </c>
      <c r="P170" s="108">
        <v>1546.8821800000001</v>
      </c>
      <c r="Q170" s="108">
        <v>2758.6489120000001</v>
      </c>
      <c r="R170" s="108">
        <v>1310.6419599999999</v>
      </c>
      <c r="S170" s="108">
        <v>1231.295347</v>
      </c>
      <c r="T170" s="108">
        <v>1211.766732</v>
      </c>
      <c r="U170" s="108">
        <v>-180.63662049999999</v>
      </c>
      <c r="V170" s="109">
        <v>-225.09451089999999</v>
      </c>
      <c r="W170" s="110">
        <f t="shared" si="27"/>
        <v>2957.9381915714284</v>
      </c>
      <c r="X170" s="96">
        <f t="shared" si="28"/>
        <v>2880.5224972857145</v>
      </c>
      <c r="Y170" s="97">
        <f t="shared" si="33"/>
        <v>0.97382781881436598</v>
      </c>
      <c r="Z170" s="108">
        <v>34017</v>
      </c>
      <c r="AA170" s="108" t="s">
        <v>212</v>
      </c>
      <c r="AB170" s="108" t="s">
        <v>157</v>
      </c>
    </row>
    <row r="171" spans="1:28" x14ac:dyDescent="0.25">
      <c r="A171" s="107" t="s">
        <v>175</v>
      </c>
      <c r="B171" s="108" t="s">
        <v>202</v>
      </c>
      <c r="C171" s="108">
        <v>34023</v>
      </c>
      <c r="D171" s="108" t="s">
        <v>215</v>
      </c>
      <c r="E171" s="108" t="s">
        <v>204</v>
      </c>
      <c r="F171" s="108" t="s">
        <v>157</v>
      </c>
      <c r="G171" s="108">
        <v>71.952132000000006</v>
      </c>
      <c r="H171" s="108">
        <v>63.755670899999998</v>
      </c>
      <c r="I171" s="108">
        <v>63.755670899999998</v>
      </c>
      <c r="J171" s="108">
        <v>63.207823519999998</v>
      </c>
      <c r="K171" s="108">
        <v>116.30616980000001</v>
      </c>
      <c r="L171" s="108">
        <v>63.91867646</v>
      </c>
      <c r="M171" s="108">
        <v>59.38120507</v>
      </c>
      <c r="N171" s="108">
        <v>109.26496330000001</v>
      </c>
      <c r="O171" s="108">
        <v>60.295886619999997</v>
      </c>
      <c r="P171" s="108">
        <v>58.439406099999999</v>
      </c>
      <c r="Q171" s="108">
        <v>107.531997</v>
      </c>
      <c r="R171" s="108">
        <v>53.098346239999998</v>
      </c>
      <c r="S171" s="108">
        <v>49.883758229999998</v>
      </c>
      <c r="T171" s="108">
        <v>49.092590860000001</v>
      </c>
      <c r="U171" s="108">
        <v>-7.0412064550000002</v>
      </c>
      <c r="V171" s="109">
        <v>-8.7741728040000009</v>
      </c>
      <c r="W171" s="110">
        <f t="shared" si="27"/>
        <v>115.30028315714286</v>
      </c>
      <c r="X171" s="96">
        <f t="shared" si="28"/>
        <v>112.28262322857144</v>
      </c>
      <c r="Y171" s="97">
        <f t="shared" si="33"/>
        <v>0.97382781857995393</v>
      </c>
      <c r="Z171" s="108">
        <v>34023</v>
      </c>
      <c r="AA171" s="108" t="s">
        <v>215</v>
      </c>
      <c r="AB171" s="108" t="s">
        <v>157</v>
      </c>
    </row>
    <row r="172" spans="1:28" x14ac:dyDescent="0.25">
      <c r="A172" s="107" t="s">
        <v>175</v>
      </c>
      <c r="B172" s="108" t="s">
        <v>202</v>
      </c>
      <c r="C172" s="108">
        <v>34025</v>
      </c>
      <c r="D172" s="108" t="s">
        <v>216</v>
      </c>
      <c r="E172" s="108" t="s">
        <v>204</v>
      </c>
      <c r="F172" s="108" t="s">
        <v>157</v>
      </c>
      <c r="G172" s="108">
        <v>654.24694810000005</v>
      </c>
      <c r="H172" s="108">
        <v>605.19722999999999</v>
      </c>
      <c r="I172" s="108">
        <v>605.19722999999999</v>
      </c>
      <c r="J172" s="108">
        <v>599.99681859999998</v>
      </c>
      <c r="K172" s="108">
        <v>150.21024689999999</v>
      </c>
      <c r="L172" s="108">
        <v>581.20027630000004</v>
      </c>
      <c r="M172" s="108">
        <v>563.67285159999994</v>
      </c>
      <c r="N172" s="108">
        <v>141.11647859999999</v>
      </c>
      <c r="O172" s="108">
        <v>548.25894249999999</v>
      </c>
      <c r="P172" s="108">
        <v>554.73287619999996</v>
      </c>
      <c r="Q172" s="108">
        <v>138.8783402</v>
      </c>
      <c r="R172" s="108">
        <v>-449.78657170000002</v>
      </c>
      <c r="S172" s="108">
        <v>-422.55637309999997</v>
      </c>
      <c r="T172" s="108">
        <v>-415.854536</v>
      </c>
      <c r="U172" s="108">
        <v>-9.0937683010000008</v>
      </c>
      <c r="V172" s="109">
        <v>-11.33190669</v>
      </c>
      <c r="W172" s="110">
        <f t="shared" si="27"/>
        <v>148.91113714285714</v>
      </c>
      <c r="X172" s="96">
        <f t="shared" si="28"/>
        <v>145.01380787142855</v>
      </c>
      <c r="Y172" s="97">
        <f t="shared" si="33"/>
        <v>0.97382781875012003</v>
      </c>
      <c r="Z172" s="108">
        <v>34025</v>
      </c>
      <c r="AA172" s="108" t="s">
        <v>216</v>
      </c>
      <c r="AB172" s="108" t="s">
        <v>157</v>
      </c>
    </row>
    <row r="173" spans="1:28" x14ac:dyDescent="0.25">
      <c r="A173" s="107" t="s">
        <v>175</v>
      </c>
      <c r="B173" s="108" t="s">
        <v>202</v>
      </c>
      <c r="C173" s="108">
        <v>34029</v>
      </c>
      <c r="D173" s="108" t="s">
        <v>217</v>
      </c>
      <c r="E173" s="108" t="s">
        <v>204</v>
      </c>
      <c r="F173" s="108" t="s">
        <v>157</v>
      </c>
      <c r="G173" s="108">
        <v>33.750599999999999</v>
      </c>
      <c r="H173" s="108">
        <v>436.86279300000001</v>
      </c>
      <c r="I173" s="108">
        <v>436.86279300000001</v>
      </c>
      <c r="J173" s="108">
        <v>433.10886599999998</v>
      </c>
      <c r="K173" s="108">
        <v>34.169744610000002</v>
      </c>
      <c r="L173" s="108">
        <v>29.982345509999998</v>
      </c>
      <c r="M173" s="108">
        <v>406.88834000000003</v>
      </c>
      <c r="N173" s="108">
        <v>32.101099179999999</v>
      </c>
      <c r="O173" s="108">
        <v>28.283002799999998</v>
      </c>
      <c r="P173" s="108">
        <v>400.4350015</v>
      </c>
      <c r="Q173" s="108">
        <v>31.591968690000002</v>
      </c>
      <c r="R173" s="108">
        <v>-398.93912139999998</v>
      </c>
      <c r="S173" s="108">
        <v>-374.78724080000001</v>
      </c>
      <c r="T173" s="108">
        <v>-368.8430328</v>
      </c>
      <c r="U173" s="108">
        <v>-2.068645428</v>
      </c>
      <c r="V173" s="109">
        <v>-2.5777759210000002</v>
      </c>
      <c r="W173" s="110">
        <f t="shared" si="27"/>
        <v>33.874223834285715</v>
      </c>
      <c r="X173" s="96">
        <f t="shared" si="28"/>
        <v>32.98766150714286</v>
      </c>
      <c r="Y173" s="97">
        <f t="shared" si="33"/>
        <v>0.97382781871313251</v>
      </c>
      <c r="Z173" s="108">
        <v>34029</v>
      </c>
      <c r="AA173" s="108" t="s">
        <v>217</v>
      </c>
      <c r="AB173" s="108" t="s">
        <v>157</v>
      </c>
    </row>
    <row r="174" spans="1:28" x14ac:dyDescent="0.25">
      <c r="A174" s="107" t="s">
        <v>175</v>
      </c>
      <c r="B174" s="108" t="s">
        <v>202</v>
      </c>
      <c r="C174" s="108">
        <v>34033</v>
      </c>
      <c r="D174" s="108" t="s">
        <v>219</v>
      </c>
      <c r="E174" s="108" t="s">
        <v>204</v>
      </c>
      <c r="F174" s="108" t="s">
        <v>157</v>
      </c>
      <c r="G174" s="108">
        <v>113.328</v>
      </c>
      <c r="H174" s="108">
        <v>118.461</v>
      </c>
      <c r="I174" s="108">
        <v>118.461</v>
      </c>
      <c r="J174" s="108">
        <v>117.4430741</v>
      </c>
      <c r="K174" s="108">
        <v>209.8580738</v>
      </c>
      <c r="L174" s="108">
        <v>100.6749288</v>
      </c>
      <c r="M174" s="108">
        <v>110.3330392</v>
      </c>
      <c r="N174" s="108">
        <v>197.15321019999999</v>
      </c>
      <c r="O174" s="108">
        <v>94.968863999999996</v>
      </c>
      <c r="P174" s="108">
        <v>108.5831329</v>
      </c>
      <c r="Q174" s="108">
        <v>194.02631690000001</v>
      </c>
      <c r="R174" s="108">
        <v>92.414999690000002</v>
      </c>
      <c r="S174" s="108">
        <v>86.820171020000004</v>
      </c>
      <c r="T174" s="108">
        <v>85.443184020000004</v>
      </c>
      <c r="U174" s="108">
        <v>-12.70486361</v>
      </c>
      <c r="V174" s="109">
        <v>-15.83175688</v>
      </c>
      <c r="W174" s="110">
        <f t="shared" si="27"/>
        <v>208.04309328571429</v>
      </c>
      <c r="X174" s="96">
        <f t="shared" si="28"/>
        <v>202.59815174285714</v>
      </c>
      <c r="Y174" s="97">
        <f t="shared" si="33"/>
        <v>0.97382781876166691</v>
      </c>
      <c r="Z174" s="108">
        <v>34033</v>
      </c>
      <c r="AA174" s="108" t="s">
        <v>219</v>
      </c>
      <c r="AB174" s="108" t="s">
        <v>157</v>
      </c>
    </row>
    <row r="175" spans="1:28" x14ac:dyDescent="0.25">
      <c r="A175" s="107" t="s">
        <v>175</v>
      </c>
      <c r="B175" s="108" t="s">
        <v>202</v>
      </c>
      <c r="C175" s="108">
        <v>34039</v>
      </c>
      <c r="D175" s="108" t="s">
        <v>221</v>
      </c>
      <c r="E175" s="108" t="s">
        <v>204</v>
      </c>
      <c r="F175" s="108" t="s">
        <v>157</v>
      </c>
      <c r="G175" s="108">
        <v>1726.2641000000001</v>
      </c>
      <c r="H175" s="108">
        <v>60.517707399999999</v>
      </c>
      <c r="I175" s="108">
        <v>60.517707399999999</v>
      </c>
      <c r="J175" s="108">
        <v>59.99768358</v>
      </c>
      <c r="K175" s="108">
        <v>309.69849979999998</v>
      </c>
      <c r="L175" s="108">
        <v>1533.526713</v>
      </c>
      <c r="M175" s="108">
        <v>56.365407859999998</v>
      </c>
      <c r="N175" s="108">
        <v>290.9492702</v>
      </c>
      <c r="O175" s="108">
        <v>1446.609316</v>
      </c>
      <c r="P175" s="108">
        <v>55.471440090000002</v>
      </c>
      <c r="Q175" s="108">
        <v>286.33475079999999</v>
      </c>
      <c r="R175" s="108">
        <v>249.70081619999999</v>
      </c>
      <c r="S175" s="108">
        <v>234.58386239999999</v>
      </c>
      <c r="T175" s="108">
        <v>230.8633107</v>
      </c>
      <c r="U175" s="108">
        <v>-18.74922956</v>
      </c>
      <c r="V175" s="109">
        <v>-23.36374897</v>
      </c>
      <c r="W175" s="110">
        <f t="shared" si="27"/>
        <v>307.02003842857141</v>
      </c>
      <c r="X175" s="96">
        <f t="shared" si="28"/>
        <v>298.98465431428571</v>
      </c>
      <c r="Y175" s="97">
        <f t="shared" si="33"/>
        <v>0.97382781868110813</v>
      </c>
      <c r="Z175" s="108">
        <v>34039</v>
      </c>
      <c r="AA175" s="108" t="s">
        <v>221</v>
      </c>
      <c r="AB175" s="108" t="s">
        <v>157</v>
      </c>
    </row>
    <row r="176" spans="1:28" x14ac:dyDescent="0.25">
      <c r="A176" s="107" t="s">
        <v>175</v>
      </c>
      <c r="B176" s="108" t="s">
        <v>202</v>
      </c>
      <c r="C176" s="108">
        <v>34001</v>
      </c>
      <c r="D176" s="108" t="s">
        <v>203</v>
      </c>
      <c r="E176" s="108" t="s">
        <v>204</v>
      </c>
      <c r="F176" s="108" t="s">
        <v>166</v>
      </c>
      <c r="G176" s="108">
        <v>5.6361900000000001E-3</v>
      </c>
      <c r="H176" s="108">
        <v>6.9781180000000003</v>
      </c>
      <c r="I176" s="108">
        <v>6.9781180000000003</v>
      </c>
      <c r="J176" s="108">
        <v>2.8981895870000001</v>
      </c>
      <c r="K176" s="108">
        <v>2.123595E-2</v>
      </c>
      <c r="L176" s="108">
        <v>1.314698E-3</v>
      </c>
      <c r="M176" s="108">
        <v>3.7012284000000002</v>
      </c>
      <c r="N176" s="108">
        <v>2.7120069E-2</v>
      </c>
      <c r="O176" s="108">
        <v>1.4203200000000001E-3</v>
      </c>
      <c r="P176" s="108">
        <v>4.3389912769999999</v>
      </c>
      <c r="Q176" s="108">
        <v>3.1793159000000001E-2</v>
      </c>
      <c r="R176" s="108">
        <v>-2.8769536370000002</v>
      </c>
      <c r="S176" s="108">
        <v>-3.6741083309999998</v>
      </c>
      <c r="T176" s="108">
        <v>-4.3071981189999997</v>
      </c>
      <c r="U176" s="108">
        <v>5.8841190000000002E-3</v>
      </c>
      <c r="V176" s="109">
        <v>1.0557209E-2</v>
      </c>
      <c r="W176" s="110">
        <f t="shared" si="27"/>
        <v>2.2076538428571428E-2</v>
      </c>
      <c r="X176" s="96">
        <f t="shared" si="28"/>
        <v>2.4598303714285716E-2</v>
      </c>
      <c r="Y176" s="97">
        <f t="shared" si="33"/>
        <v>1.1142282923508797</v>
      </c>
      <c r="Z176" s="108">
        <v>34001</v>
      </c>
      <c r="AA176" s="108" t="s">
        <v>203</v>
      </c>
      <c r="AB176" s="108" t="s">
        <v>166</v>
      </c>
    </row>
    <row r="177" spans="1:28" x14ac:dyDescent="0.25">
      <c r="A177" s="107" t="s">
        <v>175</v>
      </c>
      <c r="B177" s="108" t="s">
        <v>202</v>
      </c>
      <c r="C177" s="108">
        <v>34003</v>
      </c>
      <c r="D177" s="108" t="s">
        <v>205</v>
      </c>
      <c r="E177" s="108" t="s">
        <v>204</v>
      </c>
      <c r="F177" s="108" t="s">
        <v>166</v>
      </c>
      <c r="G177" s="108">
        <v>0.47852</v>
      </c>
      <c r="H177" s="108">
        <v>0.15178119600000001</v>
      </c>
      <c r="I177" s="108">
        <v>0.15178119600000001</v>
      </c>
      <c r="J177" s="108">
        <v>6.3038584999999994E-2</v>
      </c>
      <c r="K177" s="108">
        <v>0.28220926000000002</v>
      </c>
      <c r="L177" s="108">
        <v>0.111619575</v>
      </c>
      <c r="M177" s="108">
        <v>8.0505498999999994E-2</v>
      </c>
      <c r="N177" s="108">
        <v>0.36040462400000001</v>
      </c>
      <c r="O177" s="108">
        <v>0.12058704000000001</v>
      </c>
      <c r="P177" s="108">
        <v>9.4377493000000007E-2</v>
      </c>
      <c r="Q177" s="108">
        <v>0.422506355</v>
      </c>
      <c r="R177" s="108">
        <v>0.21917067500000001</v>
      </c>
      <c r="S177" s="108">
        <v>0.27989912500000003</v>
      </c>
      <c r="T177" s="108">
        <v>0.32812886099999999</v>
      </c>
      <c r="U177" s="108">
        <v>7.8195364000000003E-2</v>
      </c>
      <c r="V177" s="109">
        <v>0.14029709500000001</v>
      </c>
      <c r="W177" s="110">
        <f t="shared" si="27"/>
        <v>0.2933800262857143</v>
      </c>
      <c r="X177" s="96">
        <f t="shared" si="28"/>
        <v>0.32689232514285715</v>
      </c>
      <c r="Y177" s="97">
        <f t="shared" si="33"/>
        <v>1.114228290458009</v>
      </c>
      <c r="Z177" s="108">
        <v>34003</v>
      </c>
      <c r="AA177" s="108" t="s">
        <v>205</v>
      </c>
      <c r="AB177" s="108" t="s">
        <v>166</v>
      </c>
    </row>
    <row r="178" spans="1:28" x14ac:dyDescent="0.25">
      <c r="A178" s="107" t="s">
        <v>175</v>
      </c>
      <c r="B178" s="108" t="s">
        <v>202</v>
      </c>
      <c r="C178" s="108">
        <v>34005</v>
      </c>
      <c r="D178" s="108" t="s">
        <v>206</v>
      </c>
      <c r="E178" s="108" t="s">
        <v>204</v>
      </c>
      <c r="F178" s="108" t="s">
        <v>166</v>
      </c>
      <c r="G178" s="108">
        <v>8.4820530000000005</v>
      </c>
      <c r="H178" s="108">
        <v>4.6874242000000003E-2</v>
      </c>
      <c r="I178" s="108">
        <v>4.6874242000000003E-2</v>
      </c>
      <c r="J178" s="108">
        <v>1.9468063000000001E-2</v>
      </c>
      <c r="K178" s="108">
        <v>1.0947664500000001</v>
      </c>
      <c r="L178" s="108">
        <v>1.9785236829999999</v>
      </c>
      <c r="M178" s="108">
        <v>2.4862329999999998E-2</v>
      </c>
      <c r="N178" s="108">
        <v>1.3981075270000001</v>
      </c>
      <c r="O178" s="108">
        <v>2.1374773560000002</v>
      </c>
      <c r="P178" s="108">
        <v>2.9146386999999999E-2</v>
      </c>
      <c r="Q178" s="108">
        <v>1.6390170260000001</v>
      </c>
      <c r="R178" s="108">
        <v>1.0752983869999999</v>
      </c>
      <c r="S178" s="108">
        <v>1.3732451969999999</v>
      </c>
      <c r="T178" s="108">
        <v>1.6098706389999999</v>
      </c>
      <c r="U178" s="108">
        <v>0.30334107700000001</v>
      </c>
      <c r="V178" s="109">
        <v>0.54425057600000004</v>
      </c>
      <c r="W178" s="110">
        <f t="shared" si="27"/>
        <v>1.1381008895714286</v>
      </c>
      <c r="X178" s="96">
        <f t="shared" si="28"/>
        <v>1.2681042082857144</v>
      </c>
      <c r="Y178" s="97">
        <f t="shared" si="33"/>
        <v>1.1142282902205978</v>
      </c>
      <c r="Z178" s="108">
        <v>34005</v>
      </c>
      <c r="AA178" s="108" t="s">
        <v>206</v>
      </c>
      <c r="AB178" s="108" t="s">
        <v>166</v>
      </c>
    </row>
    <row r="179" spans="1:28" x14ac:dyDescent="0.25">
      <c r="A179" s="107" t="s">
        <v>175</v>
      </c>
      <c r="B179" s="108" t="s">
        <v>202</v>
      </c>
      <c r="C179" s="108">
        <v>34007</v>
      </c>
      <c r="D179" s="108" t="s">
        <v>207</v>
      </c>
      <c r="E179" s="108" t="s">
        <v>204</v>
      </c>
      <c r="F179" s="108" t="s">
        <v>166</v>
      </c>
      <c r="G179" s="108">
        <v>65.250913400000002</v>
      </c>
      <c r="H179" s="108">
        <v>1.09868E-2</v>
      </c>
      <c r="I179" s="108">
        <v>1.09868E-2</v>
      </c>
      <c r="J179" s="108">
        <v>4.5630970000000003E-3</v>
      </c>
      <c r="K179" s="108">
        <v>10.83645355</v>
      </c>
      <c r="L179" s="108">
        <v>15.22042806</v>
      </c>
      <c r="M179" s="108">
        <v>5.8274529999999998E-3</v>
      </c>
      <c r="N179" s="108">
        <v>13.83904967</v>
      </c>
      <c r="O179" s="108">
        <v>16.44323018</v>
      </c>
      <c r="P179" s="108">
        <v>6.8315880000000004E-3</v>
      </c>
      <c r="Q179" s="108">
        <v>16.223672059999998</v>
      </c>
      <c r="R179" s="108">
        <v>10.83189045</v>
      </c>
      <c r="S179" s="108">
        <v>13.833222210000001</v>
      </c>
      <c r="T179" s="108">
        <v>16.216840470000001</v>
      </c>
      <c r="U179" s="108">
        <v>3.0025961159999999</v>
      </c>
      <c r="V179" s="109">
        <v>5.3872185119999996</v>
      </c>
      <c r="W179" s="110">
        <f t="shared" si="27"/>
        <v>11.265395852857143</v>
      </c>
      <c r="X179" s="96">
        <f t="shared" si="28"/>
        <v>12.55222276142857</v>
      </c>
      <c r="Y179" s="97">
        <f t="shared" si="33"/>
        <v>1.1142282903662954</v>
      </c>
      <c r="Z179" s="108">
        <v>34007</v>
      </c>
      <c r="AA179" s="108" t="s">
        <v>207</v>
      </c>
      <c r="AB179" s="108" t="s">
        <v>166</v>
      </c>
    </row>
    <row r="180" spans="1:28" x14ac:dyDescent="0.25">
      <c r="A180" s="107" t="s">
        <v>175</v>
      </c>
      <c r="B180" s="108" t="s">
        <v>202</v>
      </c>
      <c r="C180" s="108">
        <v>34009</v>
      </c>
      <c r="D180" s="108" t="s">
        <v>208</v>
      </c>
      <c r="E180" s="108" t="s">
        <v>204</v>
      </c>
      <c r="F180" s="108" t="s">
        <v>166</v>
      </c>
      <c r="G180" s="108">
        <v>26.573599999999999</v>
      </c>
      <c r="H180" s="108">
        <v>30.574051000000001</v>
      </c>
      <c r="I180" s="108">
        <v>30.574051000000001</v>
      </c>
      <c r="J180" s="108">
        <v>12.69817969</v>
      </c>
      <c r="K180" s="108">
        <v>1.9611038000000001</v>
      </c>
      <c r="L180" s="108">
        <v>6.1985579360000003</v>
      </c>
      <c r="M180" s="108">
        <v>16.2166283</v>
      </c>
      <c r="N180" s="108">
        <v>2.5044921539999998</v>
      </c>
      <c r="O180" s="108">
        <v>6.6965472000000004</v>
      </c>
      <c r="P180" s="108">
        <v>19.010933980000001</v>
      </c>
      <c r="Q180" s="108">
        <v>2.9360440470000002</v>
      </c>
      <c r="R180" s="108">
        <v>-10.73707589</v>
      </c>
      <c r="S180" s="108">
        <v>-13.712136149999999</v>
      </c>
      <c r="T180" s="108">
        <v>-16.074889930000001</v>
      </c>
      <c r="U180" s="108">
        <v>0.54338835399999996</v>
      </c>
      <c r="V180" s="109">
        <v>0.97494024700000004</v>
      </c>
      <c r="W180" s="110">
        <f t="shared" si="27"/>
        <v>2.0387307077142856</v>
      </c>
      <c r="X180" s="96">
        <f t="shared" si="28"/>
        <v>2.2716114308571429</v>
      </c>
      <c r="Y180" s="97">
        <f t="shared" si="33"/>
        <v>1.1142282903090965</v>
      </c>
      <c r="Z180" s="108">
        <v>34009</v>
      </c>
      <c r="AA180" s="108" t="s">
        <v>208</v>
      </c>
      <c r="AB180" s="108" t="s">
        <v>166</v>
      </c>
    </row>
    <row r="181" spans="1:28" x14ac:dyDescent="0.25">
      <c r="A181" s="107" t="s">
        <v>175</v>
      </c>
      <c r="B181" s="108" t="s">
        <v>202</v>
      </c>
      <c r="C181" s="108">
        <v>34011</v>
      </c>
      <c r="D181" s="108" t="s">
        <v>209</v>
      </c>
      <c r="E181" s="108" t="s">
        <v>204</v>
      </c>
      <c r="F181" s="108" t="s">
        <v>166</v>
      </c>
      <c r="G181" s="108">
        <v>18.4131</v>
      </c>
      <c r="H181" s="108">
        <v>19.777000000000001</v>
      </c>
      <c r="I181" s="108">
        <v>19.777000000000001</v>
      </c>
      <c r="J181" s="108">
        <v>8.2138902579999993</v>
      </c>
      <c r="K181" s="108">
        <v>6.0798504700000002</v>
      </c>
      <c r="L181" s="108">
        <v>4.2950397059999998</v>
      </c>
      <c r="M181" s="108">
        <v>10.4898189</v>
      </c>
      <c r="N181" s="108">
        <v>7.7644731489999996</v>
      </c>
      <c r="O181" s="108">
        <v>4.6401012000000001</v>
      </c>
      <c r="P181" s="108">
        <v>12.297331529999999</v>
      </c>
      <c r="Q181" s="108">
        <v>9.1023783530000006</v>
      </c>
      <c r="R181" s="108">
        <v>-2.1340397879999999</v>
      </c>
      <c r="S181" s="108">
        <v>-2.7253457490000002</v>
      </c>
      <c r="T181" s="108">
        <v>-3.1949531759999998</v>
      </c>
      <c r="U181" s="108">
        <v>1.6846226790000001</v>
      </c>
      <c r="V181" s="109">
        <v>3.022527883</v>
      </c>
      <c r="W181" s="110">
        <f t="shared" si="27"/>
        <v>6.3205108527142855</v>
      </c>
      <c r="X181" s="96">
        <f t="shared" si="28"/>
        <v>7.042492000857143</v>
      </c>
      <c r="Y181" s="97">
        <f t="shared" si="33"/>
        <v>1.1142282902390412</v>
      </c>
      <c r="Z181" s="108">
        <v>34011</v>
      </c>
      <c r="AA181" s="108" t="s">
        <v>209</v>
      </c>
      <c r="AB181" s="108" t="s">
        <v>166</v>
      </c>
    </row>
    <row r="182" spans="1:28" x14ac:dyDescent="0.25">
      <c r="A182" s="107" t="s">
        <v>175</v>
      </c>
      <c r="B182" s="108" t="s">
        <v>202</v>
      </c>
      <c r="C182" s="108">
        <v>34013</v>
      </c>
      <c r="D182" s="108" t="s">
        <v>210</v>
      </c>
      <c r="E182" s="108" t="s">
        <v>204</v>
      </c>
      <c r="F182" s="108" t="s">
        <v>166</v>
      </c>
      <c r="G182" s="108">
        <v>8.0532499000000008</v>
      </c>
      <c r="H182" s="108">
        <v>0.22384409999999999</v>
      </c>
      <c r="I182" s="108">
        <v>0.22384409999999999</v>
      </c>
      <c r="J182" s="108">
        <v>9.2968138000000006E-2</v>
      </c>
      <c r="K182" s="108">
        <v>0.42110819999999999</v>
      </c>
      <c r="L182" s="108">
        <v>1.8785010719999999</v>
      </c>
      <c r="M182" s="108">
        <v>0.118728021</v>
      </c>
      <c r="N182" s="108">
        <v>0.53779008699999997</v>
      </c>
      <c r="O182" s="108">
        <v>2.029418975</v>
      </c>
      <c r="P182" s="108">
        <v>0.13918618099999999</v>
      </c>
      <c r="Q182" s="108">
        <v>0.63045730899999997</v>
      </c>
      <c r="R182" s="108">
        <v>0.32814006200000001</v>
      </c>
      <c r="S182" s="108">
        <v>0.41906206600000001</v>
      </c>
      <c r="T182" s="108">
        <v>0.49127112699999997</v>
      </c>
      <c r="U182" s="108">
        <v>0.116681887</v>
      </c>
      <c r="V182" s="109">
        <v>0.20934910900000001</v>
      </c>
      <c r="W182" s="110">
        <f t="shared" si="27"/>
        <v>0.43777704099999998</v>
      </c>
      <c r="X182" s="96">
        <f t="shared" si="28"/>
        <v>0.487783564</v>
      </c>
      <c r="Y182" s="97">
        <f t="shared" si="33"/>
        <v>1.1142282904689833</v>
      </c>
      <c r="Z182" s="108">
        <v>34013</v>
      </c>
      <c r="AA182" s="108" t="s">
        <v>210</v>
      </c>
      <c r="AB182" s="108" t="s">
        <v>166</v>
      </c>
    </row>
    <row r="183" spans="1:28" x14ac:dyDescent="0.25">
      <c r="A183" s="107" t="s">
        <v>175</v>
      </c>
      <c r="B183" s="108" t="s">
        <v>202</v>
      </c>
      <c r="C183" s="108">
        <v>34015</v>
      </c>
      <c r="D183" s="108" t="s">
        <v>211</v>
      </c>
      <c r="E183" s="108" t="s">
        <v>204</v>
      </c>
      <c r="F183" s="108" t="s">
        <v>166</v>
      </c>
      <c r="G183" s="108">
        <v>47.491402000000001</v>
      </c>
      <c r="H183" s="108">
        <v>2.0186442150000001</v>
      </c>
      <c r="I183" s="108">
        <v>2.0186442150000001</v>
      </c>
      <c r="J183" s="108">
        <v>0.83839419800000003</v>
      </c>
      <c r="K183" s="108">
        <v>2.6703117199999999</v>
      </c>
      <c r="L183" s="108">
        <v>11.077844430000001</v>
      </c>
      <c r="M183" s="108">
        <v>1.0706989039999999</v>
      </c>
      <c r="N183" s="108">
        <v>3.4102094699999999</v>
      </c>
      <c r="O183" s="108">
        <v>11.967833300000001</v>
      </c>
      <c r="P183" s="108">
        <v>1.255192251</v>
      </c>
      <c r="Q183" s="108">
        <v>3.997826544</v>
      </c>
      <c r="R183" s="108">
        <v>1.8319175219999999</v>
      </c>
      <c r="S183" s="108">
        <v>2.339510566</v>
      </c>
      <c r="T183" s="108">
        <v>2.7426342930000001</v>
      </c>
      <c r="U183" s="108">
        <v>0.73989775000000002</v>
      </c>
      <c r="V183" s="109">
        <v>1.3275148240000001</v>
      </c>
      <c r="W183" s="110">
        <f t="shared" si="27"/>
        <v>2.7760113985714283</v>
      </c>
      <c r="X183" s="96">
        <f t="shared" si="28"/>
        <v>3.0931104342857143</v>
      </c>
      <c r="Y183" s="97">
        <f t="shared" si="33"/>
        <v>1.1142282902287322</v>
      </c>
      <c r="Z183" s="108">
        <v>34015</v>
      </c>
      <c r="AA183" s="108" t="s">
        <v>211</v>
      </c>
      <c r="AB183" s="108" t="s">
        <v>166</v>
      </c>
    </row>
    <row r="184" spans="1:28" x14ac:dyDescent="0.25">
      <c r="A184" s="107" t="s">
        <v>175</v>
      </c>
      <c r="B184" s="108" t="s">
        <v>202</v>
      </c>
      <c r="C184" s="108">
        <v>34017</v>
      </c>
      <c r="D184" s="108" t="s">
        <v>212</v>
      </c>
      <c r="E184" s="108" t="s">
        <v>204</v>
      </c>
      <c r="F184" s="108" t="s">
        <v>166</v>
      </c>
      <c r="G184" s="108">
        <v>30.337432</v>
      </c>
      <c r="H184" s="108">
        <v>40.044353000000001</v>
      </c>
      <c r="I184" s="108">
        <v>40.044353000000001</v>
      </c>
      <c r="J184" s="108">
        <v>16.631436570000002</v>
      </c>
      <c r="K184" s="108">
        <v>58.46839782</v>
      </c>
      <c r="L184" s="108">
        <v>7.0765093879999998</v>
      </c>
      <c r="M184" s="108">
        <v>21.23972346</v>
      </c>
      <c r="N184" s="108">
        <v>74.668991809999994</v>
      </c>
      <c r="O184" s="108">
        <v>7.645032864</v>
      </c>
      <c r="P184" s="108">
        <v>24.899564380000001</v>
      </c>
      <c r="Q184" s="108">
        <v>87.535290750000001</v>
      </c>
      <c r="R184" s="108">
        <v>41.836961250000002</v>
      </c>
      <c r="S184" s="108">
        <v>53.429268350000001</v>
      </c>
      <c r="T184" s="108">
        <v>62.635726380000001</v>
      </c>
      <c r="U184" s="108">
        <v>16.200593990000002</v>
      </c>
      <c r="V184" s="109">
        <v>29.066892930000002</v>
      </c>
      <c r="W184" s="110">
        <f t="shared" si="27"/>
        <v>60.782768390000001</v>
      </c>
      <c r="X184" s="96">
        <f t="shared" si="28"/>
        <v>67.725880099999998</v>
      </c>
      <c r="Y184" s="97">
        <f t="shared" si="33"/>
        <v>1.1142282902524441</v>
      </c>
      <c r="Z184" s="108">
        <v>34017</v>
      </c>
      <c r="AA184" s="108" t="s">
        <v>212</v>
      </c>
      <c r="AB184" s="108" t="s">
        <v>166</v>
      </c>
    </row>
    <row r="185" spans="1:28" x14ac:dyDescent="0.25">
      <c r="A185" s="107" t="s">
        <v>175</v>
      </c>
      <c r="B185" s="108" t="s">
        <v>202</v>
      </c>
      <c r="C185" s="108">
        <v>34023</v>
      </c>
      <c r="D185" s="108" t="s">
        <v>215</v>
      </c>
      <c r="E185" s="108" t="s">
        <v>204</v>
      </c>
      <c r="F185" s="108" t="s">
        <v>166</v>
      </c>
      <c r="G185" s="108">
        <v>2.9938229000000001</v>
      </c>
      <c r="H185" s="108">
        <v>1.5592895710000001</v>
      </c>
      <c r="I185" s="108">
        <v>1.5592895710000001</v>
      </c>
      <c r="J185" s="108">
        <v>0.64761255100000004</v>
      </c>
      <c r="K185" s="108">
        <v>2.5887914200000002</v>
      </c>
      <c r="L185" s="108">
        <v>0.69833913000000003</v>
      </c>
      <c r="M185" s="108">
        <v>0.82705492300000005</v>
      </c>
      <c r="N185" s="108">
        <v>3.3061012879999998</v>
      </c>
      <c r="O185" s="108">
        <v>0.75444337100000003</v>
      </c>
      <c r="P185" s="108">
        <v>0.96956569800000003</v>
      </c>
      <c r="Q185" s="108">
        <v>3.8757793629999999</v>
      </c>
      <c r="R185" s="108">
        <v>1.941178869</v>
      </c>
      <c r="S185" s="108">
        <v>2.4790463649999999</v>
      </c>
      <c r="T185" s="108">
        <v>2.9062136650000001</v>
      </c>
      <c r="U185" s="108">
        <v>0.71730986799999996</v>
      </c>
      <c r="V185" s="109">
        <v>1.286987943</v>
      </c>
      <c r="W185" s="110">
        <f t="shared" si="27"/>
        <v>2.6912642582857145</v>
      </c>
      <c r="X185" s="96">
        <f t="shared" si="28"/>
        <v>2.9986827731428569</v>
      </c>
      <c r="Y185" s="97">
        <f t="shared" si="33"/>
        <v>1.1142282902582603</v>
      </c>
      <c r="Z185" s="108">
        <v>34023</v>
      </c>
      <c r="AA185" s="108" t="s">
        <v>215</v>
      </c>
      <c r="AB185" s="108" t="s">
        <v>166</v>
      </c>
    </row>
    <row r="186" spans="1:28" x14ac:dyDescent="0.25">
      <c r="A186" s="107" t="s">
        <v>175</v>
      </c>
      <c r="B186" s="108" t="s">
        <v>202</v>
      </c>
      <c r="C186" s="108">
        <v>34025</v>
      </c>
      <c r="D186" s="108" t="s">
        <v>216</v>
      </c>
      <c r="E186" s="108" t="s">
        <v>204</v>
      </c>
      <c r="F186" s="108" t="s">
        <v>166</v>
      </c>
      <c r="G186" s="108">
        <v>24.872450879999999</v>
      </c>
      <c r="H186" s="108">
        <v>20.446059999999999</v>
      </c>
      <c r="I186" s="108">
        <v>20.446059999999999</v>
      </c>
      <c r="J186" s="108">
        <v>8.4917678639999998</v>
      </c>
      <c r="K186" s="108">
        <v>2.3239208699999998</v>
      </c>
      <c r="L186" s="108">
        <v>5.8017478919999999</v>
      </c>
      <c r="M186" s="108">
        <v>10.844691640000001</v>
      </c>
      <c r="N186" s="108">
        <v>2.9678396340000002</v>
      </c>
      <c r="O186" s="108">
        <v>6.2678576210000001</v>
      </c>
      <c r="P186" s="108">
        <v>12.713352799999999</v>
      </c>
      <c r="Q186" s="108">
        <v>3.4792314590000002</v>
      </c>
      <c r="R186" s="108">
        <v>-6.1678469939999996</v>
      </c>
      <c r="S186" s="108">
        <v>-7.876852006</v>
      </c>
      <c r="T186" s="108">
        <v>-9.2341213389999997</v>
      </c>
      <c r="U186" s="108">
        <v>0.64391876400000003</v>
      </c>
      <c r="V186" s="109">
        <v>1.1553105889999999</v>
      </c>
      <c r="W186" s="110">
        <f t="shared" si="27"/>
        <v>2.4159092648571425</v>
      </c>
      <c r="X186" s="96">
        <f t="shared" si="28"/>
        <v>2.6918744494285716</v>
      </c>
      <c r="Y186" s="97">
        <f t="shared" si="33"/>
        <v>1.1142282901869442</v>
      </c>
      <c r="Z186" s="108">
        <v>34025</v>
      </c>
      <c r="AA186" s="108" t="s">
        <v>216</v>
      </c>
      <c r="AB186" s="108" t="s">
        <v>166</v>
      </c>
    </row>
    <row r="187" spans="1:28" x14ac:dyDescent="0.25">
      <c r="A187" s="107" t="s">
        <v>175</v>
      </c>
      <c r="B187" s="108" t="s">
        <v>202</v>
      </c>
      <c r="C187" s="108">
        <v>34029</v>
      </c>
      <c r="D187" s="108" t="s">
        <v>217</v>
      </c>
      <c r="E187" s="108" t="s">
        <v>204</v>
      </c>
      <c r="F187" s="108" t="s">
        <v>166</v>
      </c>
      <c r="G187" s="108">
        <v>2.8664999999999998</v>
      </c>
      <c r="H187" s="108">
        <v>13.373321799999999</v>
      </c>
      <c r="I187" s="108">
        <v>13.373321799999999</v>
      </c>
      <c r="J187" s="108">
        <v>5.5542801060000002</v>
      </c>
      <c r="K187" s="108">
        <v>0.4540151</v>
      </c>
      <c r="L187" s="108">
        <v>0.66863978999999996</v>
      </c>
      <c r="M187" s="108">
        <v>7.0932762169999997</v>
      </c>
      <c r="N187" s="108">
        <v>0.57981492599999995</v>
      </c>
      <c r="O187" s="108">
        <v>0.72235799999999994</v>
      </c>
      <c r="P187" s="108">
        <v>8.3155267140000007</v>
      </c>
      <c r="Q187" s="108">
        <v>0.67972349600000004</v>
      </c>
      <c r="R187" s="108">
        <v>-5.1002650059999999</v>
      </c>
      <c r="S187" s="108">
        <v>-6.5134612900000004</v>
      </c>
      <c r="T187" s="108">
        <v>-7.6358032170000003</v>
      </c>
      <c r="U187" s="108">
        <v>0.125799826</v>
      </c>
      <c r="V187" s="109">
        <v>0.22570839600000001</v>
      </c>
      <c r="W187" s="110">
        <f t="shared" si="27"/>
        <v>0.47198650371428569</v>
      </c>
      <c r="X187" s="96">
        <f t="shared" si="28"/>
        <v>0.52590071485714285</v>
      </c>
      <c r="Y187" s="97">
        <f t="shared" si="33"/>
        <v>1.1142282898315539</v>
      </c>
      <c r="Z187" s="108">
        <v>34029</v>
      </c>
      <c r="AA187" s="108" t="s">
        <v>217</v>
      </c>
      <c r="AB187" s="108" t="s">
        <v>166</v>
      </c>
    </row>
    <row r="188" spans="1:28" x14ac:dyDescent="0.25">
      <c r="A188" s="107" t="s">
        <v>175</v>
      </c>
      <c r="B188" s="108" t="s">
        <v>202</v>
      </c>
      <c r="C188" s="108">
        <v>34033</v>
      </c>
      <c r="D188" s="108" t="s">
        <v>219</v>
      </c>
      <c r="E188" s="108" t="s">
        <v>204</v>
      </c>
      <c r="F188" s="108" t="s">
        <v>166</v>
      </c>
      <c r="G188" s="108">
        <v>5.1963400000000002</v>
      </c>
      <c r="H188" s="108">
        <v>5.5812400000000002</v>
      </c>
      <c r="I188" s="108">
        <v>5.5812400000000002</v>
      </c>
      <c r="J188" s="108">
        <v>2.3180306850000001</v>
      </c>
      <c r="K188" s="108">
        <v>2.9671847599999999</v>
      </c>
      <c r="L188" s="108">
        <v>1.2120982680000001</v>
      </c>
      <c r="M188" s="108">
        <v>2.9603173800000002</v>
      </c>
      <c r="N188" s="108">
        <v>3.7893409569999998</v>
      </c>
      <c r="O188" s="108">
        <v>1.3094776800000001</v>
      </c>
      <c r="P188" s="108">
        <v>3.4704130360000001</v>
      </c>
      <c r="Q188" s="108">
        <v>4.4422866089999999</v>
      </c>
      <c r="R188" s="108">
        <v>0.649154075</v>
      </c>
      <c r="S188" s="108">
        <v>0.82902357699999996</v>
      </c>
      <c r="T188" s="108">
        <v>0.97187357299999999</v>
      </c>
      <c r="U188" s="108">
        <v>0.82215619699999998</v>
      </c>
      <c r="V188" s="109">
        <v>1.4751018490000001</v>
      </c>
      <c r="W188" s="110">
        <f t="shared" si="27"/>
        <v>3.0846356452857142</v>
      </c>
      <c r="X188" s="96">
        <f t="shared" si="28"/>
        <v>3.4369883011428568</v>
      </c>
      <c r="Y188" s="97">
        <f t="shared" si="33"/>
        <v>1.1142282902668414</v>
      </c>
      <c r="Z188" s="108">
        <v>34033</v>
      </c>
      <c r="AA188" s="108" t="s">
        <v>219</v>
      </c>
      <c r="AB188" s="108" t="s">
        <v>166</v>
      </c>
    </row>
    <row r="189" spans="1:28" x14ac:dyDescent="0.25">
      <c r="A189" s="107" t="s">
        <v>175</v>
      </c>
      <c r="B189" s="108" t="s">
        <v>202</v>
      </c>
      <c r="C189" s="108">
        <v>34039</v>
      </c>
      <c r="D189" s="108" t="s">
        <v>221</v>
      </c>
      <c r="E189" s="108" t="s">
        <v>204</v>
      </c>
      <c r="F189" s="108" t="s">
        <v>166</v>
      </c>
      <c r="G189" s="108">
        <v>68.878022999999999</v>
      </c>
      <c r="H189" s="108">
        <v>1.6092090750000001</v>
      </c>
      <c r="I189" s="108">
        <v>1.6092090750000001</v>
      </c>
      <c r="J189" s="108">
        <v>0.66834538799999998</v>
      </c>
      <c r="K189" s="108">
        <v>7.3385894900000004</v>
      </c>
      <c r="L189" s="108">
        <v>16.066487639999998</v>
      </c>
      <c r="M189" s="108">
        <v>0.85353247499999996</v>
      </c>
      <c r="N189" s="108">
        <v>9.3719872429999995</v>
      </c>
      <c r="O189" s="108">
        <v>17.3572618</v>
      </c>
      <c r="P189" s="108">
        <v>1.0006056270000001</v>
      </c>
      <c r="Q189" s="108">
        <v>10.98688503</v>
      </c>
      <c r="R189" s="108">
        <v>6.6702441019999998</v>
      </c>
      <c r="S189" s="108">
        <v>8.5184547679999998</v>
      </c>
      <c r="T189" s="108">
        <v>9.9862794029999993</v>
      </c>
      <c r="U189" s="108">
        <v>2.033397753</v>
      </c>
      <c r="V189" s="109">
        <v>3.6482955399999999</v>
      </c>
      <c r="W189" s="110">
        <f t="shared" si="27"/>
        <v>7.6290748832857149</v>
      </c>
      <c r="X189" s="96">
        <f t="shared" si="28"/>
        <v>8.5005310631428568</v>
      </c>
      <c r="Y189" s="97">
        <f t="shared" si="33"/>
        <v>1.1142282902172564</v>
      </c>
      <c r="Z189" s="108">
        <v>34039</v>
      </c>
      <c r="AA189" s="108" t="s">
        <v>221</v>
      </c>
      <c r="AB189" s="108" t="s">
        <v>166</v>
      </c>
    </row>
    <row r="190" spans="1:28" x14ac:dyDescent="0.25">
      <c r="A190" s="107" t="s">
        <v>175</v>
      </c>
      <c r="B190" s="108" t="s">
        <v>202</v>
      </c>
      <c r="C190" s="108">
        <v>34001</v>
      </c>
      <c r="D190" s="108" t="s">
        <v>203</v>
      </c>
      <c r="E190" s="108" t="s">
        <v>204</v>
      </c>
      <c r="F190" s="108" t="s">
        <v>30</v>
      </c>
      <c r="G190" s="108">
        <v>5.1916499999999999E-3</v>
      </c>
      <c r="H190" s="108">
        <v>6.5129166999999999</v>
      </c>
      <c r="I190" s="108">
        <v>6.5129166999999999</v>
      </c>
      <c r="J190" s="108">
        <v>2.6072058290000002</v>
      </c>
      <c r="K190" s="108">
        <v>1.953775E-2</v>
      </c>
      <c r="L190" s="108">
        <v>1.2014E-3</v>
      </c>
      <c r="M190" s="108">
        <v>3.3296180139999998</v>
      </c>
      <c r="N190" s="108">
        <v>2.4951326999999999E-2</v>
      </c>
      <c r="O190" s="108">
        <v>1.2979129999999999E-3</v>
      </c>
      <c r="P190" s="108">
        <v>3.9033482830000001</v>
      </c>
      <c r="Q190" s="108">
        <v>2.9250717999999998E-2</v>
      </c>
      <c r="R190" s="108">
        <v>-2.5876680790000002</v>
      </c>
      <c r="S190" s="108">
        <v>-3.3046666880000002</v>
      </c>
      <c r="T190" s="108">
        <v>-3.874097565</v>
      </c>
      <c r="U190" s="108">
        <v>5.4135770000000001E-3</v>
      </c>
      <c r="V190" s="109">
        <v>9.7129680000000006E-3</v>
      </c>
      <c r="W190" s="110">
        <f t="shared" ref="W190:W231" si="34">$K190+(($K190-$N190)/(2016-2023))</f>
        <v>2.0311118142857142E-2</v>
      </c>
      <c r="X190" s="96">
        <f t="shared" ref="X190:X231" si="35">$K190+(($K190-$N190)/(2016-2023))*4</f>
        <v>2.2631222571428571E-2</v>
      </c>
      <c r="Y190" s="97">
        <f t="shared" si="33"/>
        <v>1.1142282966527544</v>
      </c>
      <c r="Z190" s="108">
        <v>34001</v>
      </c>
      <c r="AA190" s="108" t="s">
        <v>203</v>
      </c>
      <c r="AB190" s="108" t="s">
        <v>30</v>
      </c>
    </row>
    <row r="191" spans="1:28" x14ac:dyDescent="0.25">
      <c r="A191" s="107" t="s">
        <v>175</v>
      </c>
      <c r="B191" s="108" t="s">
        <v>202</v>
      </c>
      <c r="C191" s="108">
        <v>34003</v>
      </c>
      <c r="D191" s="108" t="s">
        <v>205</v>
      </c>
      <c r="E191" s="108" t="s">
        <v>204</v>
      </c>
      <c r="F191" s="108" t="s">
        <v>30</v>
      </c>
      <c r="G191" s="108">
        <v>0.4407778</v>
      </c>
      <c r="H191" s="108">
        <v>0.141662442</v>
      </c>
      <c r="I191" s="108">
        <v>0.141662442</v>
      </c>
      <c r="J191" s="108">
        <v>5.6709330000000002E-2</v>
      </c>
      <c r="K191" s="108">
        <v>0.25963251999999998</v>
      </c>
      <c r="L191" s="108">
        <v>0.102000391</v>
      </c>
      <c r="M191" s="108">
        <v>7.2422517000000006E-2</v>
      </c>
      <c r="N191" s="108">
        <v>0.33157225499999998</v>
      </c>
      <c r="O191" s="108">
        <v>0.11019445</v>
      </c>
      <c r="P191" s="108">
        <v>8.4901722999999998E-2</v>
      </c>
      <c r="Q191" s="108">
        <v>0.38870584800000002</v>
      </c>
      <c r="R191" s="108">
        <v>0.20292319</v>
      </c>
      <c r="S191" s="108">
        <v>0.25914973800000002</v>
      </c>
      <c r="T191" s="108">
        <v>0.30380412400000001</v>
      </c>
      <c r="U191" s="108">
        <v>7.1939735000000005E-2</v>
      </c>
      <c r="V191" s="109">
        <v>0.12907332799999999</v>
      </c>
      <c r="W191" s="110">
        <f t="shared" si="34"/>
        <v>0.26990962499999999</v>
      </c>
      <c r="X191" s="96">
        <f t="shared" si="35"/>
        <v>0.30074093999999996</v>
      </c>
      <c r="Y191" s="97">
        <f t="shared" si="33"/>
        <v>1.1142282903027263</v>
      </c>
      <c r="Z191" s="108">
        <v>34003</v>
      </c>
      <c r="AA191" s="108" t="s">
        <v>205</v>
      </c>
      <c r="AB191" s="108" t="s">
        <v>30</v>
      </c>
    </row>
    <row r="192" spans="1:28" x14ac:dyDescent="0.25">
      <c r="A192" s="107" t="s">
        <v>175</v>
      </c>
      <c r="B192" s="108" t="s">
        <v>202</v>
      </c>
      <c r="C192" s="108">
        <v>34005</v>
      </c>
      <c r="D192" s="108" t="s">
        <v>206</v>
      </c>
      <c r="E192" s="108" t="s">
        <v>204</v>
      </c>
      <c r="F192" s="108" t="s">
        <v>30</v>
      </c>
      <c r="G192" s="108">
        <v>7.8130449999999998</v>
      </c>
      <c r="H192" s="108">
        <v>4.3266344999999998E-2</v>
      </c>
      <c r="I192" s="108">
        <v>4.3266344999999998E-2</v>
      </c>
      <c r="J192" s="108">
        <v>1.7320083999999999E-2</v>
      </c>
      <c r="K192" s="108">
        <v>1.0071814299999999</v>
      </c>
      <c r="L192" s="108">
        <v>1.808016743</v>
      </c>
      <c r="M192" s="108">
        <v>2.2119184E-2</v>
      </c>
      <c r="N192" s="108">
        <v>1.2862541949999999</v>
      </c>
      <c r="O192" s="108">
        <v>1.9532612499999999</v>
      </c>
      <c r="P192" s="108">
        <v>2.5930565999999999E-2</v>
      </c>
      <c r="Q192" s="108">
        <v>1.507890119</v>
      </c>
      <c r="R192" s="108">
        <v>0.98986134599999998</v>
      </c>
      <c r="S192" s="108">
        <v>1.264135011</v>
      </c>
      <c r="T192" s="108">
        <v>1.481959553</v>
      </c>
      <c r="U192" s="108">
        <v>0.279072765</v>
      </c>
      <c r="V192" s="109">
        <v>0.50070868899999998</v>
      </c>
      <c r="W192" s="110">
        <f t="shared" si="34"/>
        <v>1.0470489678571429</v>
      </c>
      <c r="X192" s="96">
        <f t="shared" si="35"/>
        <v>1.1666515814285714</v>
      </c>
      <c r="Y192" s="97">
        <f t="shared" si="33"/>
        <v>1.1142282904076621</v>
      </c>
      <c r="Z192" s="108">
        <v>34005</v>
      </c>
      <c r="AA192" s="108" t="s">
        <v>206</v>
      </c>
      <c r="AB192" s="108" t="s">
        <v>30</v>
      </c>
    </row>
    <row r="193" spans="1:32" x14ac:dyDescent="0.25">
      <c r="A193" s="107" t="s">
        <v>175</v>
      </c>
      <c r="B193" s="108" t="s">
        <v>202</v>
      </c>
      <c r="C193" s="108">
        <v>34007</v>
      </c>
      <c r="D193" s="108" t="s">
        <v>207</v>
      </c>
      <c r="E193" s="108" t="s">
        <v>204</v>
      </c>
      <c r="F193" s="108" t="s">
        <v>30</v>
      </c>
      <c r="G193" s="108">
        <v>60.104374</v>
      </c>
      <c r="H193" s="108">
        <v>1.0254350000000001E-2</v>
      </c>
      <c r="I193" s="108">
        <v>1.0254350000000001E-2</v>
      </c>
      <c r="J193" s="108">
        <v>4.1049509999999999E-3</v>
      </c>
      <c r="K193" s="108">
        <v>9.9695311499999999</v>
      </c>
      <c r="L193" s="108">
        <v>13.908753190000001</v>
      </c>
      <c r="M193" s="108">
        <v>5.2423620000000004E-3</v>
      </c>
      <c r="N193" s="108">
        <v>12.731917879999999</v>
      </c>
      <c r="O193" s="108">
        <v>15.0260935</v>
      </c>
      <c r="P193" s="108">
        <v>6.1456799999999997E-3</v>
      </c>
      <c r="Q193" s="108">
        <v>14.92576914</v>
      </c>
      <c r="R193" s="108">
        <v>9.9654261989999995</v>
      </c>
      <c r="S193" s="108">
        <v>12.726675520000001</v>
      </c>
      <c r="T193" s="108">
        <v>14.91962346</v>
      </c>
      <c r="U193" s="108">
        <v>2.762386732</v>
      </c>
      <c r="V193" s="109">
        <v>4.9562379910000001</v>
      </c>
      <c r="W193" s="110">
        <f t="shared" si="34"/>
        <v>10.364157825714285</v>
      </c>
      <c r="X193" s="96">
        <f t="shared" si="35"/>
        <v>11.548037852857142</v>
      </c>
      <c r="Y193" s="97">
        <f t="shared" si="33"/>
        <v>1.1142282901371454</v>
      </c>
      <c r="Z193" s="108">
        <v>34007</v>
      </c>
      <c r="AA193" s="108" t="s">
        <v>207</v>
      </c>
      <c r="AB193" s="108" t="s">
        <v>30</v>
      </c>
      <c r="AC193" s="322"/>
      <c r="AD193" s="322"/>
      <c r="AE193" s="322"/>
      <c r="AF193" s="322"/>
    </row>
    <row r="194" spans="1:32" x14ac:dyDescent="0.25">
      <c r="A194" s="107" t="s">
        <v>175</v>
      </c>
      <c r="B194" s="108" t="s">
        <v>202</v>
      </c>
      <c r="C194" s="108">
        <v>34009</v>
      </c>
      <c r="D194" s="108" t="s">
        <v>208</v>
      </c>
      <c r="E194" s="108" t="s">
        <v>204</v>
      </c>
      <c r="F194" s="108" t="s">
        <v>30</v>
      </c>
      <c r="G194" s="108">
        <v>24.426400000000001</v>
      </c>
      <c r="H194" s="108">
        <v>28.096381600000001</v>
      </c>
      <c r="I194" s="108">
        <v>28.096381600000001</v>
      </c>
      <c r="J194" s="108">
        <v>11.247349420000001</v>
      </c>
      <c r="K194" s="108">
        <v>1.8042166399999999</v>
      </c>
      <c r="L194" s="108">
        <v>5.6525132239999998</v>
      </c>
      <c r="M194" s="108">
        <v>14.363797760000001</v>
      </c>
      <c r="N194" s="108">
        <v>2.3041342419999999</v>
      </c>
      <c r="O194" s="108">
        <v>6.1066000000000003</v>
      </c>
      <c r="P194" s="108">
        <v>16.838840099999999</v>
      </c>
      <c r="Q194" s="108">
        <v>2.701162236</v>
      </c>
      <c r="R194" s="108">
        <v>-9.4431327799999991</v>
      </c>
      <c r="S194" s="108">
        <v>-12.059663520000001</v>
      </c>
      <c r="T194" s="108">
        <v>-14.13767786</v>
      </c>
      <c r="U194" s="108">
        <v>0.49991760200000002</v>
      </c>
      <c r="V194" s="109">
        <v>0.89694559600000001</v>
      </c>
      <c r="W194" s="110">
        <f t="shared" si="34"/>
        <v>1.8756334402857142</v>
      </c>
      <c r="X194" s="96">
        <f t="shared" si="35"/>
        <v>2.0898838411428571</v>
      </c>
      <c r="Y194" s="97">
        <f t="shared" si="33"/>
        <v>1.1142282901634053</v>
      </c>
      <c r="Z194" s="108">
        <v>34009</v>
      </c>
      <c r="AA194" s="108" t="s">
        <v>208</v>
      </c>
      <c r="AB194" s="108" t="s">
        <v>30</v>
      </c>
      <c r="AC194" s="322"/>
      <c r="AD194" s="322"/>
      <c r="AE194" s="322"/>
      <c r="AF194" s="322"/>
    </row>
    <row r="195" spans="1:32" x14ac:dyDescent="0.25">
      <c r="A195" s="107" t="s">
        <v>175</v>
      </c>
      <c r="B195" s="108" t="s">
        <v>202</v>
      </c>
      <c r="C195" s="108">
        <v>34011</v>
      </c>
      <c r="D195" s="108" t="s">
        <v>209</v>
      </c>
      <c r="E195" s="108" t="s">
        <v>204</v>
      </c>
      <c r="F195" s="108" t="s">
        <v>30</v>
      </c>
      <c r="G195" s="108">
        <v>16.922699999999999</v>
      </c>
      <c r="H195" s="108">
        <v>18.176200000000001</v>
      </c>
      <c r="I195" s="108">
        <v>18.176200000000001</v>
      </c>
      <c r="J195" s="108">
        <v>7.2761708409999999</v>
      </c>
      <c r="K195" s="108">
        <v>5.59346079</v>
      </c>
      <c r="L195" s="108">
        <v>3.916082007</v>
      </c>
      <c r="M195" s="108">
        <v>9.292273453</v>
      </c>
      <c r="N195" s="108">
        <v>7.1433131989999996</v>
      </c>
      <c r="O195" s="108">
        <v>4.2306749999999997</v>
      </c>
      <c r="P195" s="108">
        <v>10.893435670000001</v>
      </c>
      <c r="Q195" s="108">
        <v>8.3741856259999992</v>
      </c>
      <c r="R195" s="108">
        <v>-1.6827100509999999</v>
      </c>
      <c r="S195" s="108">
        <v>-2.1489602539999999</v>
      </c>
      <c r="T195" s="108">
        <v>-2.5192500400000002</v>
      </c>
      <c r="U195" s="108">
        <v>1.5498524090000001</v>
      </c>
      <c r="V195" s="109">
        <v>2.7807248360000001</v>
      </c>
      <c r="W195" s="110">
        <f t="shared" si="34"/>
        <v>5.8148682769999995</v>
      </c>
      <c r="X195" s="96">
        <f t="shared" si="35"/>
        <v>6.479090738</v>
      </c>
      <c r="Y195" s="97">
        <f t="shared" si="33"/>
        <v>1.1142282901965728</v>
      </c>
      <c r="Z195" s="108">
        <v>34011</v>
      </c>
      <c r="AA195" s="108" t="s">
        <v>209</v>
      </c>
      <c r="AB195" s="108" t="s">
        <v>30</v>
      </c>
      <c r="AC195" s="322"/>
      <c r="AD195" s="322"/>
      <c r="AE195" s="322"/>
      <c r="AF195" s="322"/>
    </row>
    <row r="196" spans="1:32" x14ac:dyDescent="0.25">
      <c r="A196" s="107" t="s">
        <v>175</v>
      </c>
      <c r="B196" s="108" t="s">
        <v>202</v>
      </c>
      <c r="C196" s="108">
        <v>34013</v>
      </c>
      <c r="D196" s="108" t="s">
        <v>210</v>
      </c>
      <c r="E196" s="108" t="s">
        <v>204</v>
      </c>
      <c r="F196" s="108" t="s">
        <v>30</v>
      </c>
      <c r="G196" s="108">
        <v>7.4089970999999997</v>
      </c>
      <c r="H196" s="108">
        <v>0.2059357</v>
      </c>
      <c r="I196" s="108">
        <v>0.2059357</v>
      </c>
      <c r="J196" s="108">
        <v>8.2438757000000001E-2</v>
      </c>
      <c r="K196" s="108">
        <v>0.38742089000000002</v>
      </c>
      <c r="L196" s="108">
        <v>1.7145160189999999</v>
      </c>
      <c r="M196" s="108">
        <v>0.105281128</v>
      </c>
      <c r="N196" s="108">
        <v>0.49476859899999998</v>
      </c>
      <c r="O196" s="108">
        <v>1.8522492749999999</v>
      </c>
      <c r="P196" s="108">
        <v>0.123422239</v>
      </c>
      <c r="Q196" s="108">
        <v>0.58002273900000001</v>
      </c>
      <c r="R196" s="108">
        <v>0.30498213299999999</v>
      </c>
      <c r="S196" s="108">
        <v>0.38948747099999997</v>
      </c>
      <c r="T196" s="108">
        <v>0.45660050000000002</v>
      </c>
      <c r="U196" s="108">
        <v>0.107347709</v>
      </c>
      <c r="V196" s="109">
        <v>0.19260184899999999</v>
      </c>
      <c r="W196" s="110">
        <f t="shared" si="34"/>
        <v>0.402756277</v>
      </c>
      <c r="X196" s="96">
        <f t="shared" si="35"/>
        <v>0.44876243799999999</v>
      </c>
      <c r="Y196" s="97">
        <f t="shared" si="33"/>
        <v>1.1142282904755325</v>
      </c>
      <c r="Z196" s="108">
        <v>34013</v>
      </c>
      <c r="AA196" s="108" t="s">
        <v>210</v>
      </c>
      <c r="AB196" s="108" t="s">
        <v>30</v>
      </c>
      <c r="AC196" s="322"/>
      <c r="AD196" s="322"/>
      <c r="AE196" s="322"/>
      <c r="AF196" s="322"/>
    </row>
    <row r="197" spans="1:32" x14ac:dyDescent="0.25">
      <c r="A197" s="107" t="s">
        <v>175</v>
      </c>
      <c r="B197" s="108" t="s">
        <v>202</v>
      </c>
      <c r="C197" s="108">
        <v>34015</v>
      </c>
      <c r="D197" s="108" t="s">
        <v>211</v>
      </c>
      <c r="E197" s="108" t="s">
        <v>204</v>
      </c>
      <c r="F197" s="108" t="s">
        <v>30</v>
      </c>
      <c r="G197" s="108">
        <v>43.745603000000003</v>
      </c>
      <c r="H197" s="108">
        <v>1.8840672000000001</v>
      </c>
      <c r="I197" s="108">
        <v>1.8840672000000001</v>
      </c>
      <c r="J197" s="108">
        <v>0.75421676800000004</v>
      </c>
      <c r="K197" s="108">
        <v>2.4566819799999999</v>
      </c>
      <c r="L197" s="108">
        <v>10.123169989999999</v>
      </c>
      <c r="M197" s="108">
        <v>0.96319734700000004</v>
      </c>
      <c r="N197" s="108">
        <v>3.1373865790000002</v>
      </c>
      <c r="O197" s="108">
        <v>10.936400750000001</v>
      </c>
      <c r="P197" s="108">
        <v>1.129166978</v>
      </c>
      <c r="Q197" s="108">
        <v>3.6779932309999999</v>
      </c>
      <c r="R197" s="108">
        <v>1.7024652119999999</v>
      </c>
      <c r="S197" s="108">
        <v>2.1741892319999998</v>
      </c>
      <c r="T197" s="108">
        <v>2.5488262530000001</v>
      </c>
      <c r="U197" s="108">
        <v>0.68070459900000002</v>
      </c>
      <c r="V197" s="109">
        <v>1.2213112509999999</v>
      </c>
      <c r="W197" s="110">
        <f t="shared" si="34"/>
        <v>2.5539254941428573</v>
      </c>
      <c r="X197" s="96">
        <f t="shared" si="35"/>
        <v>2.8456560365714285</v>
      </c>
      <c r="Y197" s="97">
        <f t="shared" si="33"/>
        <v>1.1142282901743308</v>
      </c>
      <c r="Z197" s="108">
        <v>34015</v>
      </c>
      <c r="AA197" s="108" t="s">
        <v>211</v>
      </c>
      <c r="AB197" s="108" t="s">
        <v>30</v>
      </c>
      <c r="AC197" s="322"/>
      <c r="AD197" s="322"/>
      <c r="AE197" s="322"/>
      <c r="AF197" s="322"/>
    </row>
    <row r="198" spans="1:32" x14ac:dyDescent="0.25">
      <c r="A198" s="107" t="s">
        <v>175</v>
      </c>
      <c r="B198" s="108" t="s">
        <v>202</v>
      </c>
      <c r="C198" s="108">
        <v>34017</v>
      </c>
      <c r="D198" s="108" t="s">
        <v>212</v>
      </c>
      <c r="E198" s="108" t="s">
        <v>204</v>
      </c>
      <c r="F198" s="108" t="s">
        <v>30</v>
      </c>
      <c r="G198" s="108">
        <v>27.910409000000001</v>
      </c>
      <c r="H198" s="108">
        <v>36.833024000000002</v>
      </c>
      <c r="I198" s="108">
        <v>36.833024000000002</v>
      </c>
      <c r="J198" s="108">
        <v>14.74474176</v>
      </c>
      <c r="K198" s="108">
        <v>53.790923509999999</v>
      </c>
      <c r="L198" s="108">
        <v>6.4587477470000003</v>
      </c>
      <c r="M198" s="108">
        <v>18.830257759999999</v>
      </c>
      <c r="N198" s="108">
        <v>68.695469290000005</v>
      </c>
      <c r="O198" s="108">
        <v>6.9776022500000003</v>
      </c>
      <c r="P198" s="108">
        <v>22.074920899999999</v>
      </c>
      <c r="Q198" s="108">
        <v>80.532463770000007</v>
      </c>
      <c r="R198" s="108">
        <v>39.046181750000002</v>
      </c>
      <c r="S198" s="108">
        <v>49.865211530000003</v>
      </c>
      <c r="T198" s="108">
        <v>58.457542869999997</v>
      </c>
      <c r="U198" s="108">
        <v>14.904545779999999</v>
      </c>
      <c r="V198" s="109">
        <v>26.741540260000001</v>
      </c>
      <c r="W198" s="110">
        <f t="shared" si="34"/>
        <v>55.920144335714284</v>
      </c>
      <c r="X198" s="96">
        <f t="shared" si="35"/>
        <v>62.307806812857145</v>
      </c>
      <c r="Y198" s="97">
        <f t="shared" si="33"/>
        <v>1.1142282902346388</v>
      </c>
      <c r="Z198" s="108">
        <v>34017</v>
      </c>
      <c r="AA198" s="108" t="s">
        <v>212</v>
      </c>
      <c r="AB198" s="108" t="s">
        <v>30</v>
      </c>
      <c r="AC198" s="322"/>
      <c r="AD198" s="322"/>
      <c r="AE198" s="322"/>
      <c r="AF198" s="322"/>
    </row>
    <row r="199" spans="1:32" x14ac:dyDescent="0.25">
      <c r="A199" s="107" t="s">
        <v>175</v>
      </c>
      <c r="B199" s="108" t="s">
        <v>202</v>
      </c>
      <c r="C199" s="108">
        <v>34023</v>
      </c>
      <c r="D199" s="108" t="s">
        <v>215</v>
      </c>
      <c r="E199" s="108" t="s">
        <v>204</v>
      </c>
      <c r="F199" s="108" t="s">
        <v>30</v>
      </c>
      <c r="G199" s="108">
        <v>2.7543145</v>
      </c>
      <c r="H199" s="108">
        <v>1.4345460649999999</v>
      </c>
      <c r="I199" s="108">
        <v>1.4345460649999999</v>
      </c>
      <c r="J199" s="108">
        <v>0.574267572</v>
      </c>
      <c r="K199" s="108">
        <v>2.3816862099999998</v>
      </c>
      <c r="L199" s="108">
        <v>0.63737591800000004</v>
      </c>
      <c r="M199" s="108">
        <v>0.73338730399999996</v>
      </c>
      <c r="N199" s="108">
        <v>3.041610763</v>
      </c>
      <c r="O199" s="108">
        <v>0.688578625</v>
      </c>
      <c r="P199" s="108">
        <v>0.85975810500000005</v>
      </c>
      <c r="Q199" s="108">
        <v>3.5657141750000001</v>
      </c>
      <c r="R199" s="108">
        <v>1.8074186379999999</v>
      </c>
      <c r="S199" s="108">
        <v>2.3082234590000001</v>
      </c>
      <c r="T199" s="108">
        <v>2.70595607</v>
      </c>
      <c r="U199" s="108">
        <v>0.65992455299999997</v>
      </c>
      <c r="V199" s="109">
        <v>1.1840279650000001</v>
      </c>
      <c r="W199" s="110">
        <f t="shared" si="34"/>
        <v>2.4759611461428568</v>
      </c>
      <c r="X199" s="96">
        <f t="shared" si="35"/>
        <v>2.7587859545714286</v>
      </c>
      <c r="Y199" s="97">
        <f t="shared" si="33"/>
        <v>1.1142282902416165</v>
      </c>
      <c r="Z199" s="108">
        <v>34023</v>
      </c>
      <c r="AA199" s="108" t="s">
        <v>215</v>
      </c>
      <c r="AB199" s="108" t="s">
        <v>30</v>
      </c>
      <c r="AC199" s="322"/>
      <c r="AD199" s="322"/>
      <c r="AE199" s="322"/>
      <c r="AF199" s="322"/>
    </row>
    <row r="200" spans="1:32" x14ac:dyDescent="0.25">
      <c r="A200" s="107" t="s">
        <v>175</v>
      </c>
      <c r="B200" s="108" t="s">
        <v>202</v>
      </c>
      <c r="C200" s="108">
        <v>34025</v>
      </c>
      <c r="D200" s="108" t="s">
        <v>216</v>
      </c>
      <c r="E200" s="108" t="s">
        <v>204</v>
      </c>
      <c r="F200" s="108" t="s">
        <v>30</v>
      </c>
      <c r="G200" s="108">
        <v>22.882634809999999</v>
      </c>
      <c r="H200" s="108">
        <v>18.810390000000002</v>
      </c>
      <c r="I200" s="108">
        <v>18.810390000000002</v>
      </c>
      <c r="J200" s="108">
        <v>7.5300454009999997</v>
      </c>
      <c r="K200" s="108">
        <v>2.1380067899999999</v>
      </c>
      <c r="L200" s="108">
        <v>5.295270522</v>
      </c>
      <c r="M200" s="108">
        <v>9.6164923160000004</v>
      </c>
      <c r="N200" s="108">
        <v>2.7304119390000001</v>
      </c>
      <c r="O200" s="108">
        <v>5.7206587029999998</v>
      </c>
      <c r="P200" s="108">
        <v>11.273521049999999</v>
      </c>
      <c r="Q200" s="108">
        <v>3.2008923280000001</v>
      </c>
      <c r="R200" s="108">
        <v>-5.3920386110000003</v>
      </c>
      <c r="S200" s="108">
        <v>-6.8860803769999999</v>
      </c>
      <c r="T200" s="108">
        <v>-8.0726287229999993</v>
      </c>
      <c r="U200" s="108">
        <v>0.59240514899999996</v>
      </c>
      <c r="V200" s="109">
        <v>1.062885538</v>
      </c>
      <c r="W200" s="110">
        <f t="shared" si="34"/>
        <v>2.2226360970000001</v>
      </c>
      <c r="X200" s="96">
        <f t="shared" si="35"/>
        <v>2.4765240180000001</v>
      </c>
      <c r="Y200" s="97">
        <f t="shared" si="33"/>
        <v>1.1142282901563081</v>
      </c>
      <c r="Z200" s="108">
        <v>34025</v>
      </c>
      <c r="AA200" s="108" t="s">
        <v>216</v>
      </c>
      <c r="AB200" s="108" t="s">
        <v>30</v>
      </c>
      <c r="AC200" s="322"/>
      <c r="AD200" s="322"/>
      <c r="AE200" s="322"/>
      <c r="AF200" s="322"/>
    </row>
    <row r="201" spans="1:32" x14ac:dyDescent="0.25">
      <c r="A201" s="107" t="s">
        <v>175</v>
      </c>
      <c r="B201" s="108" t="s">
        <v>202</v>
      </c>
      <c r="C201" s="108">
        <v>34029</v>
      </c>
      <c r="D201" s="108" t="s">
        <v>217</v>
      </c>
      <c r="E201" s="108" t="s">
        <v>204</v>
      </c>
      <c r="F201" s="108" t="s">
        <v>30</v>
      </c>
      <c r="G201" s="108">
        <v>2.6404100000000001</v>
      </c>
      <c r="H201" s="108">
        <v>12.4817716</v>
      </c>
      <c r="I201" s="108">
        <v>12.4817716</v>
      </c>
      <c r="J201" s="108">
        <v>4.9966165949999999</v>
      </c>
      <c r="K201" s="108">
        <v>0.41769451000000002</v>
      </c>
      <c r="L201" s="108">
        <v>0.61101727800000005</v>
      </c>
      <c r="M201" s="108">
        <v>6.381093677</v>
      </c>
      <c r="N201" s="108">
        <v>0.53343052199999996</v>
      </c>
      <c r="O201" s="108">
        <v>0.66010250000000004</v>
      </c>
      <c r="P201" s="108">
        <v>7.4806271899999999</v>
      </c>
      <c r="Q201" s="108">
        <v>0.62534654199999995</v>
      </c>
      <c r="R201" s="108">
        <v>-4.5789220850000003</v>
      </c>
      <c r="S201" s="108">
        <v>-5.8476631550000002</v>
      </c>
      <c r="T201" s="108">
        <v>-6.8552806479999999</v>
      </c>
      <c r="U201" s="108">
        <v>0.115736012</v>
      </c>
      <c r="V201" s="109">
        <v>0.20765203199999999</v>
      </c>
      <c r="W201" s="110">
        <f t="shared" si="34"/>
        <v>0.43422822599999999</v>
      </c>
      <c r="X201" s="96">
        <f t="shared" si="35"/>
        <v>0.48382937399999998</v>
      </c>
      <c r="Y201" s="97">
        <f t="shared" si="33"/>
        <v>1.1142282906316643</v>
      </c>
      <c r="Z201" s="108">
        <v>34029</v>
      </c>
      <c r="AA201" s="108" t="s">
        <v>217</v>
      </c>
      <c r="AB201" s="108" t="s">
        <v>30</v>
      </c>
      <c r="AC201" s="322"/>
      <c r="AD201" s="322"/>
      <c r="AE201" s="322"/>
      <c r="AF201" s="322"/>
    </row>
    <row r="202" spans="1:32" x14ac:dyDescent="0.25">
      <c r="A202" s="107" t="s">
        <v>175</v>
      </c>
      <c r="B202" s="108" t="s">
        <v>202</v>
      </c>
      <c r="C202" s="108">
        <v>34033</v>
      </c>
      <c r="D202" s="108" t="s">
        <v>219</v>
      </c>
      <c r="E202" s="108" t="s">
        <v>204</v>
      </c>
      <c r="F202" s="108" t="s">
        <v>30</v>
      </c>
      <c r="G202" s="108">
        <v>4.7757399999999999</v>
      </c>
      <c r="H202" s="108">
        <v>5.12948</v>
      </c>
      <c r="I202" s="108">
        <v>5.12948</v>
      </c>
      <c r="J202" s="108">
        <v>2.0533980039999999</v>
      </c>
      <c r="K202" s="108">
        <v>2.7298103299999998</v>
      </c>
      <c r="L202" s="108">
        <v>1.1051539930000001</v>
      </c>
      <c r="M202" s="108">
        <v>2.6223595049999999</v>
      </c>
      <c r="N202" s="108">
        <v>3.4861941280000002</v>
      </c>
      <c r="O202" s="108">
        <v>1.193935</v>
      </c>
      <c r="P202" s="108">
        <v>3.0742212549999999</v>
      </c>
      <c r="Q202" s="108">
        <v>4.0869042059999998</v>
      </c>
      <c r="R202" s="108">
        <v>0.67641232600000001</v>
      </c>
      <c r="S202" s="108">
        <v>0.86383462300000002</v>
      </c>
      <c r="T202" s="108">
        <v>1.0126829500000001</v>
      </c>
      <c r="U202" s="108">
        <v>0.756383798</v>
      </c>
      <c r="V202" s="109">
        <v>1.357093876</v>
      </c>
      <c r="W202" s="110">
        <f t="shared" si="34"/>
        <v>2.8378651582857142</v>
      </c>
      <c r="X202" s="96">
        <f t="shared" si="35"/>
        <v>3.1620296431428572</v>
      </c>
      <c r="Y202" s="97">
        <f t="shared" si="33"/>
        <v>1.1142282902028238</v>
      </c>
      <c r="Z202" s="108">
        <v>34033</v>
      </c>
      <c r="AA202" s="108" t="s">
        <v>219</v>
      </c>
      <c r="AB202" s="108" t="s">
        <v>30</v>
      </c>
      <c r="AC202" s="322"/>
      <c r="AD202" s="322"/>
      <c r="AE202" s="322"/>
      <c r="AF202" s="322"/>
    </row>
    <row r="203" spans="1:32" x14ac:dyDescent="0.25">
      <c r="A203" s="107" t="s">
        <v>175</v>
      </c>
      <c r="B203" s="108" t="s">
        <v>202</v>
      </c>
      <c r="C203" s="108">
        <v>34039</v>
      </c>
      <c r="D203" s="108" t="s">
        <v>221</v>
      </c>
      <c r="E203" s="108" t="s">
        <v>204</v>
      </c>
      <c r="F203" s="108" t="s">
        <v>30</v>
      </c>
      <c r="G203" s="108">
        <v>63.367762999999997</v>
      </c>
      <c r="H203" s="108">
        <v>1.480472749</v>
      </c>
      <c r="I203" s="108">
        <v>1.480472749</v>
      </c>
      <c r="J203" s="108">
        <v>0.59265262500000004</v>
      </c>
      <c r="K203" s="108">
        <v>6.7514950200000001</v>
      </c>
      <c r="L203" s="108">
        <v>14.663934039999999</v>
      </c>
      <c r="M203" s="108">
        <v>0.75686654099999995</v>
      </c>
      <c r="N203" s="108">
        <v>8.6222189270000005</v>
      </c>
      <c r="O203" s="108">
        <v>15.841940749999999</v>
      </c>
      <c r="P203" s="108">
        <v>0.887283076</v>
      </c>
      <c r="Q203" s="108">
        <v>10.10792328</v>
      </c>
      <c r="R203" s="108">
        <v>6.1588423949999997</v>
      </c>
      <c r="S203" s="108">
        <v>7.8653523859999996</v>
      </c>
      <c r="T203" s="108">
        <v>9.2206402060000006</v>
      </c>
      <c r="U203" s="108">
        <v>1.8707239069999999</v>
      </c>
      <c r="V203" s="109">
        <v>3.3564282620000001</v>
      </c>
      <c r="W203" s="110">
        <f t="shared" si="34"/>
        <v>7.0187412924285715</v>
      </c>
      <c r="X203" s="96">
        <f t="shared" si="35"/>
        <v>7.8204801097142855</v>
      </c>
      <c r="Y203" s="97">
        <f t="shared" si="33"/>
        <v>1.1142282902136007</v>
      </c>
      <c r="Z203" s="108">
        <v>34039</v>
      </c>
      <c r="AA203" s="108" t="s">
        <v>221</v>
      </c>
      <c r="AB203" s="108" t="s">
        <v>30</v>
      </c>
      <c r="AC203" s="322"/>
      <c r="AD203" s="322"/>
      <c r="AE203" s="322"/>
      <c r="AF203" s="322"/>
    </row>
    <row r="204" spans="1:32" x14ac:dyDescent="0.25">
      <c r="A204" s="107" t="s">
        <v>175</v>
      </c>
      <c r="B204" s="108" t="s">
        <v>202</v>
      </c>
      <c r="C204" s="108">
        <v>34001</v>
      </c>
      <c r="D204" s="108" t="s">
        <v>203</v>
      </c>
      <c r="E204" s="108" t="s">
        <v>204</v>
      </c>
      <c r="F204" s="108" t="s">
        <v>160</v>
      </c>
      <c r="G204" s="108">
        <v>3.7754799999999998E-2</v>
      </c>
      <c r="H204" s="108">
        <v>56.135129999999997</v>
      </c>
      <c r="I204" s="108">
        <v>5.6135130000000002</v>
      </c>
      <c r="J204" s="108">
        <v>5.5542176310000002</v>
      </c>
      <c r="K204" s="108">
        <v>4.1470300000000002E-2</v>
      </c>
      <c r="L204" s="108">
        <v>2.3083280000000001E-3</v>
      </c>
      <c r="M204" s="108">
        <v>7.093196431</v>
      </c>
      <c r="N204" s="108">
        <v>5.2961012000000002E-2</v>
      </c>
      <c r="O204" s="108">
        <v>2.4918169999999999E-3</v>
      </c>
      <c r="P204" s="108">
        <v>8.3154331799999994</v>
      </c>
      <c r="Q204" s="108">
        <v>6.2086783999999999E-2</v>
      </c>
      <c r="R204" s="108">
        <v>-5.5127473309999999</v>
      </c>
      <c r="S204" s="108">
        <v>-7.0402354200000001</v>
      </c>
      <c r="T204" s="108">
        <v>-8.2533463959999995</v>
      </c>
      <c r="U204" s="108">
        <v>1.1490712E-2</v>
      </c>
      <c r="V204" s="109">
        <v>2.0616484000000001E-2</v>
      </c>
      <c r="W204" s="110">
        <f t="shared" si="34"/>
        <v>4.3111830285714289E-2</v>
      </c>
      <c r="X204" s="96">
        <f t="shared" si="35"/>
        <v>4.8036421142857146E-2</v>
      </c>
      <c r="Y204" s="97">
        <f t="shared" si="33"/>
        <v>1.1142282947512596</v>
      </c>
      <c r="Z204" s="108">
        <v>34001</v>
      </c>
      <c r="AA204" s="108" t="s">
        <v>203</v>
      </c>
      <c r="AB204" s="108" t="s">
        <v>160</v>
      </c>
      <c r="AC204" s="322"/>
      <c r="AD204" s="322"/>
      <c r="AE204" s="322"/>
      <c r="AF204" s="322"/>
    </row>
    <row r="205" spans="1:32" x14ac:dyDescent="0.25">
      <c r="A205" s="107" t="s">
        <v>175</v>
      </c>
      <c r="B205" s="108" t="s">
        <v>202</v>
      </c>
      <c r="C205" s="108">
        <v>34003</v>
      </c>
      <c r="D205" s="108" t="s">
        <v>205</v>
      </c>
      <c r="E205" s="108" t="s">
        <v>204</v>
      </c>
      <c r="F205" s="108" t="s">
        <v>160</v>
      </c>
      <c r="G205" s="108">
        <v>3.1376300000000001</v>
      </c>
      <c r="H205" s="108">
        <v>1.220994524</v>
      </c>
      <c r="I205" s="108">
        <v>0.122099452</v>
      </c>
      <c r="J205" s="108">
        <v>0.12080972</v>
      </c>
      <c r="K205" s="108">
        <v>0.56262078999999998</v>
      </c>
      <c r="L205" s="108">
        <v>0.191834698</v>
      </c>
      <c r="M205" s="108">
        <v>0.15428402899999999</v>
      </c>
      <c r="N205" s="108">
        <v>0.71851339700000005</v>
      </c>
      <c r="O205" s="108">
        <v>0.20708357999999999</v>
      </c>
      <c r="P205" s="108">
        <v>0.18086888500000001</v>
      </c>
      <c r="Q205" s="108">
        <v>0.84232125899999999</v>
      </c>
      <c r="R205" s="108">
        <v>0.44181106999999997</v>
      </c>
      <c r="S205" s="108">
        <v>0.56422936899999998</v>
      </c>
      <c r="T205" s="108">
        <v>0.66145237300000004</v>
      </c>
      <c r="U205" s="108">
        <v>0.15589260699999999</v>
      </c>
      <c r="V205" s="109">
        <v>0.27970046900000001</v>
      </c>
      <c r="W205" s="110">
        <f t="shared" si="34"/>
        <v>0.58489116242857142</v>
      </c>
      <c r="X205" s="96">
        <f t="shared" si="35"/>
        <v>0.65170227971428574</v>
      </c>
      <c r="Y205" s="97">
        <f t="shared" si="33"/>
        <v>1.1142282899408205</v>
      </c>
      <c r="Z205" s="108">
        <v>34003</v>
      </c>
      <c r="AA205" s="108" t="s">
        <v>205</v>
      </c>
      <c r="AB205" s="108" t="s">
        <v>160</v>
      </c>
      <c r="AC205" s="322"/>
      <c r="AD205" s="322"/>
      <c r="AE205" s="322"/>
      <c r="AF205" s="118"/>
    </row>
    <row r="206" spans="1:32" x14ac:dyDescent="0.25">
      <c r="A206" s="107" t="s">
        <v>175</v>
      </c>
      <c r="B206" s="108" t="s">
        <v>202</v>
      </c>
      <c r="C206" s="108">
        <v>34005</v>
      </c>
      <c r="D206" s="108" t="s">
        <v>206</v>
      </c>
      <c r="E206" s="108" t="s">
        <v>204</v>
      </c>
      <c r="F206" s="108" t="s">
        <v>160</v>
      </c>
      <c r="G206" s="108">
        <v>132.35951</v>
      </c>
      <c r="H206" s="108">
        <v>0.37078176000000002</v>
      </c>
      <c r="I206" s="108">
        <v>3.7078175999999997E-2</v>
      </c>
      <c r="J206" s="108">
        <v>3.668652E-2</v>
      </c>
      <c r="K206" s="108">
        <v>2.33645967</v>
      </c>
      <c r="L206" s="108">
        <v>8.0924604410000001</v>
      </c>
      <c r="M206" s="108">
        <v>4.6851728000000002E-2</v>
      </c>
      <c r="N206" s="108">
        <v>2.9838527209999999</v>
      </c>
      <c r="O206" s="108">
        <v>8.7357276600000002</v>
      </c>
      <c r="P206" s="108">
        <v>5.4924803000000001E-2</v>
      </c>
      <c r="Q206" s="108">
        <v>3.4980037789999998</v>
      </c>
      <c r="R206" s="108">
        <v>2.29977315</v>
      </c>
      <c r="S206" s="108">
        <v>2.9370009929999998</v>
      </c>
      <c r="T206" s="108">
        <v>3.4430789769999999</v>
      </c>
      <c r="U206" s="108">
        <v>0.647393051</v>
      </c>
      <c r="V206" s="109">
        <v>1.161544109</v>
      </c>
      <c r="W206" s="110">
        <f t="shared" si="34"/>
        <v>2.4289443915714286</v>
      </c>
      <c r="X206" s="96">
        <f t="shared" si="35"/>
        <v>2.706398556285714</v>
      </c>
      <c r="Y206" s="97">
        <f t="shared" si="33"/>
        <v>1.1142282901482088</v>
      </c>
      <c r="Z206" s="108">
        <v>34005</v>
      </c>
      <c r="AA206" s="108" t="s">
        <v>206</v>
      </c>
      <c r="AB206" s="108" t="s">
        <v>160</v>
      </c>
      <c r="AC206" s="322"/>
      <c r="AD206" s="322"/>
      <c r="AE206" s="322"/>
      <c r="AF206" s="49"/>
    </row>
    <row r="207" spans="1:32" x14ac:dyDescent="0.25">
      <c r="A207" s="107" t="s">
        <v>175</v>
      </c>
      <c r="B207" s="108" t="s">
        <v>202</v>
      </c>
      <c r="C207" s="108">
        <v>34007</v>
      </c>
      <c r="D207" s="108" t="s">
        <v>207</v>
      </c>
      <c r="E207" s="108" t="s">
        <v>204</v>
      </c>
      <c r="F207" s="108" t="s">
        <v>160</v>
      </c>
      <c r="G207" s="108">
        <v>540.1259</v>
      </c>
      <c r="H207" s="108">
        <v>8.7054900000000005E-2</v>
      </c>
      <c r="I207" s="108">
        <v>8.7054899999999998E-3</v>
      </c>
      <c r="J207" s="108">
        <v>8.6135340000000008E-3</v>
      </c>
      <c r="K207" s="108">
        <v>22.498259730000001</v>
      </c>
      <c r="L207" s="108">
        <v>33.023297530000001</v>
      </c>
      <c r="M207" s="108">
        <v>1.1000197E-2</v>
      </c>
      <c r="N207" s="108">
        <v>28.732143069999999</v>
      </c>
      <c r="O207" s="108">
        <v>35.648309400000002</v>
      </c>
      <c r="P207" s="108">
        <v>1.2895653999999999E-2</v>
      </c>
      <c r="Q207" s="108">
        <v>33.68301134</v>
      </c>
      <c r="R207" s="108">
        <v>22.489646199999999</v>
      </c>
      <c r="S207" s="108">
        <v>28.721142879999999</v>
      </c>
      <c r="T207" s="108">
        <v>33.670115690000003</v>
      </c>
      <c r="U207" s="108">
        <v>6.2338833429999996</v>
      </c>
      <c r="V207" s="109">
        <v>11.184751609999999</v>
      </c>
      <c r="W207" s="110">
        <f t="shared" si="34"/>
        <v>23.388814492857144</v>
      </c>
      <c r="X207" s="96">
        <f t="shared" si="35"/>
        <v>26.060478781428571</v>
      </c>
      <c r="Y207" s="97">
        <f t="shared" si="33"/>
        <v>1.1142282901678211</v>
      </c>
      <c r="Z207" s="108">
        <v>34007</v>
      </c>
      <c r="AA207" s="108" t="s">
        <v>207</v>
      </c>
      <c r="AB207" s="108" t="s">
        <v>160</v>
      </c>
      <c r="AC207" s="322"/>
      <c r="AD207" s="322"/>
      <c r="AE207" s="322"/>
      <c r="AF207" s="49"/>
    </row>
    <row r="208" spans="1:32" x14ac:dyDescent="0.25">
      <c r="A208" s="107" t="s">
        <v>175</v>
      </c>
      <c r="B208" s="108" t="s">
        <v>202</v>
      </c>
      <c r="C208" s="108">
        <v>34009</v>
      </c>
      <c r="D208" s="108" t="s">
        <v>208</v>
      </c>
      <c r="E208" s="108" t="s">
        <v>204</v>
      </c>
      <c r="F208" s="108" t="s">
        <v>160</v>
      </c>
      <c r="G208" s="108">
        <v>27.153300000000002</v>
      </c>
      <c r="H208" s="108">
        <v>46.047053599999998</v>
      </c>
      <c r="I208" s="108">
        <v>4.6047053599999996</v>
      </c>
      <c r="J208" s="108">
        <v>4.556065995</v>
      </c>
      <c r="K208" s="108">
        <v>3.9608257400000002</v>
      </c>
      <c r="L208" s="108">
        <v>1.6601527620000001</v>
      </c>
      <c r="M208" s="108">
        <v>5.8184740330000002</v>
      </c>
      <c r="N208" s="108">
        <v>5.0583028739999998</v>
      </c>
      <c r="O208" s="108">
        <v>1.7921178</v>
      </c>
      <c r="P208" s="108">
        <v>6.8210619149999996</v>
      </c>
      <c r="Q208" s="108">
        <v>5.9299047979999999</v>
      </c>
      <c r="R208" s="108">
        <v>-0.595240255</v>
      </c>
      <c r="S208" s="108">
        <v>-0.76017115899999999</v>
      </c>
      <c r="T208" s="108">
        <v>-0.891157117</v>
      </c>
      <c r="U208" s="108">
        <v>1.097477134</v>
      </c>
      <c r="V208" s="109">
        <v>1.9690790579999999</v>
      </c>
      <c r="W208" s="110">
        <f t="shared" si="34"/>
        <v>4.1176081877142856</v>
      </c>
      <c r="X208" s="96">
        <f t="shared" si="35"/>
        <v>4.5879555308571431</v>
      </c>
      <c r="Y208" s="97">
        <f t="shared" si="33"/>
        <v>1.1142282902356357</v>
      </c>
      <c r="Z208" s="108">
        <v>34009</v>
      </c>
      <c r="AA208" s="108" t="s">
        <v>208</v>
      </c>
      <c r="AB208" s="108" t="s">
        <v>160</v>
      </c>
      <c r="AC208" s="322"/>
      <c r="AD208" s="322"/>
      <c r="AE208" s="322"/>
      <c r="AF208" s="49"/>
    </row>
    <row r="209" spans="1:32" x14ac:dyDescent="0.25">
      <c r="A209" s="107" t="s">
        <v>175</v>
      </c>
      <c r="B209" s="108" t="s">
        <v>202</v>
      </c>
      <c r="C209" s="108">
        <v>34011</v>
      </c>
      <c r="D209" s="108" t="s">
        <v>209</v>
      </c>
      <c r="E209" s="108" t="s">
        <v>204</v>
      </c>
      <c r="F209" s="108" t="s">
        <v>160</v>
      </c>
      <c r="G209" s="108">
        <v>16.7379</v>
      </c>
      <c r="H209" s="108">
        <v>17.977699999999999</v>
      </c>
      <c r="I209" s="108">
        <v>1.7977700000000001</v>
      </c>
      <c r="J209" s="108">
        <v>1.778780209</v>
      </c>
      <c r="K209" s="108">
        <v>12.274548619999999</v>
      </c>
      <c r="L209" s="108">
        <v>1.023355206</v>
      </c>
      <c r="M209" s="108">
        <v>2.2716498110000001</v>
      </c>
      <c r="N209" s="108">
        <v>15.675616310000001</v>
      </c>
      <c r="O209" s="108">
        <v>1.1047013999999999</v>
      </c>
      <c r="P209" s="108">
        <v>2.6630803749999998</v>
      </c>
      <c r="Q209" s="108">
        <v>18.376699590000001</v>
      </c>
      <c r="R209" s="108">
        <v>10.49576841</v>
      </c>
      <c r="S209" s="108">
        <v>13.403966499999999</v>
      </c>
      <c r="T209" s="108">
        <v>15.71361922</v>
      </c>
      <c r="U209" s="108">
        <v>3.4010676869999998</v>
      </c>
      <c r="V209" s="109">
        <v>6.1021509710000004</v>
      </c>
      <c r="W209" s="110">
        <f t="shared" si="34"/>
        <v>12.760415432857142</v>
      </c>
      <c r="X209" s="96">
        <f t="shared" si="35"/>
        <v>14.218015871428571</v>
      </c>
      <c r="Y209" s="97">
        <f t="shared" si="33"/>
        <v>1.1142282903124152</v>
      </c>
      <c r="Z209" s="108">
        <v>34011</v>
      </c>
      <c r="AA209" s="108" t="s">
        <v>209</v>
      </c>
      <c r="AB209" s="108" t="s">
        <v>160</v>
      </c>
      <c r="AC209" s="322"/>
      <c r="AD209" s="322"/>
      <c r="AE209" s="322"/>
      <c r="AF209" s="49"/>
    </row>
    <row r="210" spans="1:32" x14ac:dyDescent="0.25">
      <c r="A210" s="107" t="s">
        <v>175</v>
      </c>
      <c r="B210" s="108" t="s">
        <v>202</v>
      </c>
      <c r="C210" s="108">
        <v>34013</v>
      </c>
      <c r="D210" s="108" t="s">
        <v>210</v>
      </c>
      <c r="E210" s="108" t="s">
        <v>204</v>
      </c>
      <c r="F210" s="108" t="s">
        <v>160</v>
      </c>
      <c r="G210" s="108">
        <v>123.24982300000001</v>
      </c>
      <c r="H210" s="108">
        <v>2.8286310000000001</v>
      </c>
      <c r="I210" s="108">
        <v>0.28286309999999998</v>
      </c>
      <c r="J210" s="108">
        <v>0.27987522599999998</v>
      </c>
      <c r="K210" s="108">
        <v>0.84092531999999998</v>
      </c>
      <c r="L210" s="108">
        <v>7.5354941780000004</v>
      </c>
      <c r="M210" s="108">
        <v>0.35742386799999998</v>
      </c>
      <c r="N210" s="108">
        <v>1.073931357</v>
      </c>
      <c r="O210" s="108">
        <v>8.1344883180000007</v>
      </c>
      <c r="P210" s="108">
        <v>0.41901198200000001</v>
      </c>
      <c r="Q210" s="108">
        <v>1.2589816920000001</v>
      </c>
      <c r="R210" s="108">
        <v>0.56105009400000005</v>
      </c>
      <c r="S210" s="108">
        <v>0.71650748900000005</v>
      </c>
      <c r="T210" s="108">
        <v>0.83996970999999998</v>
      </c>
      <c r="U210" s="108">
        <v>0.233006037</v>
      </c>
      <c r="V210" s="109">
        <v>0.41805637200000001</v>
      </c>
      <c r="W210" s="110">
        <f t="shared" si="34"/>
        <v>0.87421189671428567</v>
      </c>
      <c r="X210" s="96">
        <f t="shared" si="35"/>
        <v>0.97407162685714277</v>
      </c>
      <c r="Y210" s="97">
        <f t="shared" si="33"/>
        <v>1.1142282900955462</v>
      </c>
      <c r="Z210" s="108">
        <v>34013</v>
      </c>
      <c r="AA210" s="108" t="s">
        <v>210</v>
      </c>
      <c r="AB210" s="108" t="s">
        <v>160</v>
      </c>
      <c r="AC210" s="322"/>
      <c r="AD210" s="322"/>
      <c r="AE210" s="322"/>
      <c r="AF210" s="49"/>
    </row>
    <row r="211" spans="1:32" x14ac:dyDescent="0.25">
      <c r="A211" s="107" t="s">
        <v>175</v>
      </c>
      <c r="B211" s="108" t="s">
        <v>202</v>
      </c>
      <c r="C211" s="108">
        <v>34015</v>
      </c>
      <c r="D211" s="108" t="s">
        <v>211</v>
      </c>
      <c r="E211" s="108" t="s">
        <v>204</v>
      </c>
      <c r="F211" s="108" t="s">
        <v>160</v>
      </c>
      <c r="G211" s="108">
        <v>950.19475999999997</v>
      </c>
      <c r="H211" s="108">
        <v>15.55012166</v>
      </c>
      <c r="I211" s="108">
        <v>1.555012166</v>
      </c>
      <c r="J211" s="108">
        <v>1.5385866189999999</v>
      </c>
      <c r="K211" s="108">
        <v>5.8680303900000004</v>
      </c>
      <c r="L211" s="108">
        <v>58.094907630000002</v>
      </c>
      <c r="M211" s="108">
        <v>1.9649026810000001</v>
      </c>
      <c r="N211" s="108">
        <v>7.4939613439999997</v>
      </c>
      <c r="O211" s="108">
        <v>62.712854159999999</v>
      </c>
      <c r="P211" s="108">
        <v>2.3034772979999998</v>
      </c>
      <c r="Q211" s="108">
        <v>8.7852543510000007</v>
      </c>
      <c r="R211" s="108">
        <v>4.3294437710000002</v>
      </c>
      <c r="S211" s="108">
        <v>5.5290586629999998</v>
      </c>
      <c r="T211" s="108">
        <v>6.4817770530000001</v>
      </c>
      <c r="U211" s="108">
        <v>1.625930954</v>
      </c>
      <c r="V211" s="109">
        <v>2.9172239609999999</v>
      </c>
      <c r="W211" s="110">
        <f t="shared" si="34"/>
        <v>6.1003062405714292</v>
      </c>
      <c r="X211" s="96">
        <f t="shared" si="35"/>
        <v>6.797133792285714</v>
      </c>
      <c r="Y211" s="97">
        <f t="shared" si="33"/>
        <v>1.1142282902258054</v>
      </c>
      <c r="Z211" s="108">
        <v>34015</v>
      </c>
      <c r="AA211" s="108" t="s">
        <v>211</v>
      </c>
      <c r="AB211" s="108" t="s">
        <v>160</v>
      </c>
      <c r="AC211" s="322"/>
      <c r="AD211" s="322"/>
      <c r="AE211" s="322"/>
      <c r="AF211" s="118"/>
    </row>
    <row r="212" spans="1:32" x14ac:dyDescent="0.25">
      <c r="A212" s="107" t="s">
        <v>175</v>
      </c>
      <c r="B212" s="108" t="s">
        <v>202</v>
      </c>
      <c r="C212" s="108">
        <v>34017</v>
      </c>
      <c r="D212" s="108" t="s">
        <v>212</v>
      </c>
      <c r="E212" s="108" t="s">
        <v>204</v>
      </c>
      <c r="F212" s="108" t="s">
        <v>160</v>
      </c>
      <c r="G212" s="108">
        <v>361.62506000000002</v>
      </c>
      <c r="H212" s="108">
        <v>1009.93475</v>
      </c>
      <c r="I212" s="108">
        <v>100.993475</v>
      </c>
      <c r="J212" s="108">
        <v>99.926683949999997</v>
      </c>
      <c r="K212" s="108">
        <v>124.7513735</v>
      </c>
      <c r="L212" s="108">
        <v>22.109756170000001</v>
      </c>
      <c r="M212" s="108">
        <v>127.61466059999999</v>
      </c>
      <c r="N212" s="108">
        <v>159.3178475</v>
      </c>
      <c r="O212" s="108">
        <v>23.867253959999999</v>
      </c>
      <c r="P212" s="108">
        <v>149.60408799999999</v>
      </c>
      <c r="Q212" s="108">
        <v>186.77008710000001</v>
      </c>
      <c r="R212" s="108">
        <v>24.82468957</v>
      </c>
      <c r="S212" s="108">
        <v>31.70318687</v>
      </c>
      <c r="T212" s="108">
        <v>37.165999069999998</v>
      </c>
      <c r="U212" s="108">
        <v>34.566473979999998</v>
      </c>
      <c r="V212" s="109">
        <v>62.018713570000003</v>
      </c>
      <c r="W212" s="110">
        <f t="shared" si="34"/>
        <v>129.68944121428572</v>
      </c>
      <c r="X212" s="96">
        <f t="shared" si="35"/>
        <v>144.50364435714286</v>
      </c>
      <c r="Y212" s="97">
        <f t="shared" si="33"/>
        <v>1.1142282903230314</v>
      </c>
      <c r="Z212" s="108">
        <v>34017</v>
      </c>
      <c r="AA212" s="108" t="s">
        <v>212</v>
      </c>
      <c r="AB212" s="108" t="s">
        <v>160</v>
      </c>
      <c r="AC212" s="322"/>
      <c r="AD212" s="322"/>
      <c r="AE212" s="322"/>
      <c r="AF212" s="322"/>
    </row>
    <row r="213" spans="1:32" x14ac:dyDescent="0.25">
      <c r="A213" s="107" t="s">
        <v>175</v>
      </c>
      <c r="B213" s="108" t="s">
        <v>202</v>
      </c>
      <c r="C213" s="108">
        <v>34023</v>
      </c>
      <c r="D213" s="108" t="s">
        <v>215</v>
      </c>
      <c r="E213" s="108" t="s">
        <v>204</v>
      </c>
      <c r="F213" s="108" t="s">
        <v>160</v>
      </c>
      <c r="G213" s="108">
        <v>45.888782999999997</v>
      </c>
      <c r="H213" s="108">
        <v>45.615032560000003</v>
      </c>
      <c r="I213" s="108">
        <v>4.561503256</v>
      </c>
      <c r="J213" s="108">
        <v>4.513320234</v>
      </c>
      <c r="K213" s="108">
        <v>5.6005924299999998</v>
      </c>
      <c r="L213" s="108">
        <v>2.8056401929999999</v>
      </c>
      <c r="M213" s="108">
        <v>5.7638841520000001</v>
      </c>
      <c r="N213" s="108">
        <v>7.1524208949999997</v>
      </c>
      <c r="O213" s="108">
        <v>3.0286596779999999</v>
      </c>
      <c r="P213" s="108">
        <v>6.7570655889999998</v>
      </c>
      <c r="Q213" s="108">
        <v>8.3848626789999994</v>
      </c>
      <c r="R213" s="108">
        <v>1.087272196</v>
      </c>
      <c r="S213" s="108">
        <v>1.388536743</v>
      </c>
      <c r="T213" s="108">
        <v>1.6277970900000001</v>
      </c>
      <c r="U213" s="108">
        <v>1.551828465</v>
      </c>
      <c r="V213" s="109">
        <v>2.784270249</v>
      </c>
      <c r="W213" s="110">
        <f t="shared" si="34"/>
        <v>5.8222822107142855</v>
      </c>
      <c r="X213" s="96">
        <f t="shared" si="35"/>
        <v>6.4873515528571426</v>
      </c>
      <c r="Y213" s="97">
        <f t="shared" si="33"/>
        <v>1.1142282902259499</v>
      </c>
      <c r="Z213" s="108">
        <v>34023</v>
      </c>
      <c r="AA213" s="108" t="s">
        <v>215</v>
      </c>
      <c r="AB213" s="108" t="s">
        <v>160</v>
      </c>
      <c r="AC213" s="322"/>
      <c r="AD213" s="322"/>
      <c r="AE213" s="322"/>
      <c r="AF213" s="322"/>
    </row>
    <row r="214" spans="1:32" x14ac:dyDescent="0.25">
      <c r="A214" s="107" t="s">
        <v>175</v>
      </c>
      <c r="B214" s="108" t="s">
        <v>202</v>
      </c>
      <c r="C214" s="108">
        <v>34025</v>
      </c>
      <c r="D214" s="108" t="s">
        <v>216</v>
      </c>
      <c r="E214" s="108" t="s">
        <v>204</v>
      </c>
      <c r="F214" s="108" t="s">
        <v>160</v>
      </c>
      <c r="G214" s="108">
        <v>247.77438509999999</v>
      </c>
      <c r="H214" s="108">
        <v>250.22987800000001</v>
      </c>
      <c r="I214" s="108">
        <v>25.022987799999999</v>
      </c>
      <c r="J214" s="108">
        <v>24.758670729999999</v>
      </c>
      <c r="K214" s="108">
        <v>5.1006824399999999</v>
      </c>
      <c r="L214" s="108">
        <v>15.148925910000001</v>
      </c>
      <c r="M214" s="108">
        <v>31.618875339999999</v>
      </c>
      <c r="N214" s="108">
        <v>6.5139943889999996</v>
      </c>
      <c r="O214" s="108">
        <v>16.353109419999999</v>
      </c>
      <c r="P214" s="108">
        <v>37.06715973</v>
      </c>
      <c r="Q214" s="108">
        <v>7.6364281749999998</v>
      </c>
      <c r="R214" s="108">
        <v>-19.657988289999999</v>
      </c>
      <c r="S214" s="108">
        <v>-25.104880949999998</v>
      </c>
      <c r="T214" s="108">
        <v>-29.430731550000001</v>
      </c>
      <c r="U214" s="108">
        <v>1.4133119489999999</v>
      </c>
      <c r="V214" s="109">
        <v>2.5357457349999999</v>
      </c>
      <c r="W214" s="110">
        <f t="shared" si="34"/>
        <v>5.3025841470000001</v>
      </c>
      <c r="X214" s="96">
        <f t="shared" si="35"/>
        <v>5.9082892679999999</v>
      </c>
      <c r="Y214" s="97">
        <f t="shared" si="33"/>
        <v>1.1142282902464988</v>
      </c>
      <c r="Z214" s="108">
        <v>34025</v>
      </c>
      <c r="AA214" s="108" t="s">
        <v>216</v>
      </c>
      <c r="AB214" s="108" t="s">
        <v>160</v>
      </c>
      <c r="AC214" s="322"/>
      <c r="AD214" s="322"/>
      <c r="AE214" s="322"/>
      <c r="AF214" s="322"/>
    </row>
    <row r="215" spans="1:32" x14ac:dyDescent="0.25">
      <c r="A215" s="107" t="s">
        <v>175</v>
      </c>
      <c r="B215" s="108" t="s">
        <v>202</v>
      </c>
      <c r="C215" s="108">
        <v>34029</v>
      </c>
      <c r="D215" s="108" t="s">
        <v>217</v>
      </c>
      <c r="E215" s="108" t="s">
        <v>204</v>
      </c>
      <c r="F215" s="108" t="s">
        <v>160</v>
      </c>
      <c r="G215" s="108">
        <v>19.200299999999999</v>
      </c>
      <c r="H215" s="108">
        <v>107.581093</v>
      </c>
      <c r="I215" s="108">
        <v>10.758109299999999</v>
      </c>
      <c r="J215" s="108">
        <v>10.644471709999999</v>
      </c>
      <c r="K215" s="108">
        <v>1.1105319899999999</v>
      </c>
      <c r="L215" s="108">
        <v>1.173906342</v>
      </c>
      <c r="M215" s="108">
        <v>13.593872940000001</v>
      </c>
      <c r="N215" s="108">
        <v>1.4182414290000001</v>
      </c>
      <c r="O215" s="108">
        <v>1.2672197999999999</v>
      </c>
      <c r="P215" s="108">
        <v>15.93624866</v>
      </c>
      <c r="Q215" s="108">
        <v>1.662620223</v>
      </c>
      <c r="R215" s="108">
        <v>-9.5339397239999997</v>
      </c>
      <c r="S215" s="108">
        <v>-12.17563152</v>
      </c>
      <c r="T215" s="108">
        <v>-14.27362844</v>
      </c>
      <c r="U215" s="108">
        <v>0.30770943899999997</v>
      </c>
      <c r="V215" s="109">
        <v>0.55208823299999998</v>
      </c>
      <c r="W215" s="110">
        <f t="shared" si="34"/>
        <v>1.1544904812857142</v>
      </c>
      <c r="X215" s="96">
        <f t="shared" si="35"/>
        <v>1.2863659551428572</v>
      </c>
      <c r="Y215" s="97">
        <f t="shared" si="33"/>
        <v>1.1142282903106122</v>
      </c>
      <c r="Z215" s="108">
        <v>34029</v>
      </c>
      <c r="AA215" s="108" t="s">
        <v>217</v>
      </c>
      <c r="AB215" s="108" t="s">
        <v>160</v>
      </c>
      <c r="AC215" s="322"/>
      <c r="AD215" s="322"/>
      <c r="AE215" s="322"/>
      <c r="AF215" s="322"/>
    </row>
    <row r="216" spans="1:32" x14ac:dyDescent="0.25">
      <c r="A216" s="107" t="s">
        <v>175</v>
      </c>
      <c r="B216" s="108" t="s">
        <v>202</v>
      </c>
      <c r="C216" s="108">
        <v>34033</v>
      </c>
      <c r="D216" s="108" t="s">
        <v>219</v>
      </c>
      <c r="E216" s="108" t="s">
        <v>204</v>
      </c>
      <c r="F216" s="108" t="s">
        <v>160</v>
      </c>
      <c r="G216" s="108">
        <v>4.7235699999999996</v>
      </c>
      <c r="H216" s="108">
        <v>5.0734500000000002</v>
      </c>
      <c r="I216" s="108">
        <v>0.50734500000000005</v>
      </c>
      <c r="J216" s="108">
        <v>0.50198593000000002</v>
      </c>
      <c r="K216" s="108">
        <v>5.9797714400000004</v>
      </c>
      <c r="L216" s="108">
        <v>0.28879906999999999</v>
      </c>
      <c r="M216" s="108">
        <v>0.64107765400000005</v>
      </c>
      <c r="N216" s="108">
        <v>7.6366639300000001</v>
      </c>
      <c r="O216" s="108">
        <v>0.31175562000000001</v>
      </c>
      <c r="P216" s="108">
        <v>0.75154247399999996</v>
      </c>
      <c r="Q216" s="108">
        <v>8.9525461820000007</v>
      </c>
      <c r="R216" s="108">
        <v>5.4777855100000004</v>
      </c>
      <c r="S216" s="108">
        <v>6.995586276</v>
      </c>
      <c r="T216" s="108">
        <v>8.201003708</v>
      </c>
      <c r="U216" s="108">
        <v>1.6568924899999999</v>
      </c>
      <c r="V216" s="109">
        <v>2.9727747419999999</v>
      </c>
      <c r="W216" s="110">
        <f t="shared" si="34"/>
        <v>6.2164703671428576</v>
      </c>
      <c r="X216" s="96">
        <f t="shared" si="35"/>
        <v>6.9265671485714284</v>
      </c>
      <c r="Y216" s="97">
        <f t="shared" si="33"/>
        <v>1.1142282902500085</v>
      </c>
      <c r="Z216" s="108">
        <v>34033</v>
      </c>
      <c r="AA216" s="108" t="s">
        <v>219</v>
      </c>
      <c r="AB216" s="108" t="s">
        <v>160</v>
      </c>
      <c r="AC216" s="322"/>
      <c r="AD216" s="322"/>
      <c r="AE216" s="322"/>
      <c r="AF216" s="322"/>
    </row>
    <row r="217" spans="1:32" x14ac:dyDescent="0.25">
      <c r="A217" s="107" t="s">
        <v>175</v>
      </c>
      <c r="B217" s="108" t="s">
        <v>202</v>
      </c>
      <c r="C217" s="108">
        <v>34039</v>
      </c>
      <c r="D217" s="108" t="s">
        <v>221</v>
      </c>
      <c r="E217" s="108" t="s">
        <v>204</v>
      </c>
      <c r="F217" s="108" t="s">
        <v>160</v>
      </c>
      <c r="G217" s="108">
        <v>1018.87539</v>
      </c>
      <c r="H217" s="108">
        <v>19.437028739999999</v>
      </c>
      <c r="I217" s="108">
        <v>1.943702874</v>
      </c>
      <c r="J217" s="108">
        <v>1.923171599</v>
      </c>
      <c r="K217" s="108">
        <v>15.16379822</v>
      </c>
      <c r="L217" s="108">
        <v>62.29404134</v>
      </c>
      <c r="M217" s="108">
        <v>2.456049588</v>
      </c>
      <c r="N217" s="108">
        <v>19.3654276</v>
      </c>
      <c r="O217" s="108">
        <v>67.245775739999999</v>
      </c>
      <c r="P217" s="108">
        <v>2.8792542870000002</v>
      </c>
      <c r="Q217" s="108">
        <v>22.70230647</v>
      </c>
      <c r="R217" s="108">
        <v>13.24062662</v>
      </c>
      <c r="S217" s="108">
        <v>16.909378019999998</v>
      </c>
      <c r="T217" s="108">
        <v>19.823052180000001</v>
      </c>
      <c r="U217" s="108">
        <v>4.2016293830000002</v>
      </c>
      <c r="V217" s="109">
        <v>7.5385082499999996</v>
      </c>
      <c r="W217" s="110">
        <f t="shared" si="34"/>
        <v>15.764030988571429</v>
      </c>
      <c r="X217" s="96">
        <f t="shared" si="35"/>
        <v>17.564729294285716</v>
      </c>
      <c r="Y217" s="97">
        <f t="shared" si="33"/>
        <v>1.1142282901511518</v>
      </c>
      <c r="Z217" s="108">
        <v>34039</v>
      </c>
      <c r="AA217" s="108" t="s">
        <v>221</v>
      </c>
      <c r="AB217" s="108" t="s">
        <v>160</v>
      </c>
      <c r="AC217" s="322"/>
      <c r="AD217" s="322"/>
      <c r="AE217" s="322"/>
      <c r="AF217" s="322"/>
    </row>
    <row r="218" spans="1:32" x14ac:dyDescent="0.25">
      <c r="A218" s="107" t="s">
        <v>175</v>
      </c>
      <c r="B218" s="108" t="s">
        <v>202</v>
      </c>
      <c r="C218" s="108">
        <v>34001</v>
      </c>
      <c r="D218" s="108" t="s">
        <v>203</v>
      </c>
      <c r="E218" s="108" t="s">
        <v>204</v>
      </c>
      <c r="F218" s="108" t="s">
        <v>169</v>
      </c>
      <c r="G218" s="108">
        <v>2.3940509999999999E-3</v>
      </c>
      <c r="H218" s="108">
        <v>9.7972862000000003</v>
      </c>
      <c r="I218" s="108">
        <v>9.7972862000000003</v>
      </c>
      <c r="J218" s="108">
        <v>9.7809970160000006</v>
      </c>
      <c r="K218" s="108">
        <v>9.7738099999999994E-2</v>
      </c>
      <c r="L218" s="108">
        <v>4.104768E-3</v>
      </c>
      <c r="M218" s="108">
        <v>12.491144159999999</v>
      </c>
      <c r="N218" s="108">
        <v>0.124819657</v>
      </c>
      <c r="O218" s="108">
        <v>4.4337819999999998E-3</v>
      </c>
      <c r="P218" s="108">
        <v>14.64350743</v>
      </c>
      <c r="Q218" s="108">
        <v>0.14632747500000001</v>
      </c>
      <c r="R218" s="108">
        <v>-9.6832589159999998</v>
      </c>
      <c r="S218" s="108">
        <v>-12.366324499999999</v>
      </c>
      <c r="T218" s="108">
        <v>-14.49717995</v>
      </c>
      <c r="U218" s="108">
        <v>2.7081556999999999E-2</v>
      </c>
      <c r="V218" s="109">
        <v>4.8589374999999997E-2</v>
      </c>
      <c r="W218" s="110">
        <f t="shared" si="34"/>
        <v>0.10160689385714285</v>
      </c>
      <c r="X218" s="96">
        <f t="shared" si="35"/>
        <v>0.11321327542857143</v>
      </c>
      <c r="Y218" s="97">
        <f t="shared" si="33"/>
        <v>1.1142282883654224</v>
      </c>
      <c r="Z218" s="108">
        <v>34001</v>
      </c>
      <c r="AA218" s="108" t="s">
        <v>203</v>
      </c>
      <c r="AB218" s="108" t="s">
        <v>169</v>
      </c>
      <c r="AC218" s="322"/>
      <c r="AD218" s="322"/>
      <c r="AE218" s="322"/>
      <c r="AF218" s="322"/>
    </row>
    <row r="219" spans="1:32" x14ac:dyDescent="0.25">
      <c r="A219" s="107" t="s">
        <v>175</v>
      </c>
      <c r="B219" s="108" t="s">
        <v>202</v>
      </c>
      <c r="C219" s="108">
        <v>34003</v>
      </c>
      <c r="D219" s="108" t="s">
        <v>205</v>
      </c>
      <c r="E219" s="108" t="s">
        <v>204</v>
      </c>
      <c r="F219" s="108" t="s">
        <v>169</v>
      </c>
      <c r="G219" s="108">
        <v>0.25062459999999998</v>
      </c>
      <c r="H219" s="108">
        <v>0.21310079400000001</v>
      </c>
      <c r="I219" s="108">
        <v>0.21310079400000001</v>
      </c>
      <c r="J219" s="108">
        <v>0.21274648800000001</v>
      </c>
      <c r="K219" s="108">
        <v>0.95814244000000004</v>
      </c>
      <c r="L219" s="108">
        <v>0.42971342000000001</v>
      </c>
      <c r="M219" s="108">
        <v>0.27169490499999999</v>
      </c>
      <c r="N219" s="108">
        <v>1.223627338</v>
      </c>
      <c r="O219" s="108">
        <v>0.46415675899999997</v>
      </c>
      <c r="P219" s="108">
        <v>0.31851096299999998</v>
      </c>
      <c r="Q219" s="108">
        <v>1.434471957</v>
      </c>
      <c r="R219" s="108">
        <v>0.74539595199999997</v>
      </c>
      <c r="S219" s="108">
        <v>0.95193243400000005</v>
      </c>
      <c r="T219" s="108">
        <v>1.115960995</v>
      </c>
      <c r="U219" s="108">
        <v>0.26548489800000002</v>
      </c>
      <c r="V219" s="109">
        <v>0.47632951699999998</v>
      </c>
      <c r="W219" s="110">
        <f t="shared" si="34"/>
        <v>0.996068854</v>
      </c>
      <c r="X219" s="96">
        <f t="shared" si="35"/>
        <v>1.1098480960000001</v>
      </c>
      <c r="Y219" s="97">
        <f t="shared" si="33"/>
        <v>1.1142282900856573</v>
      </c>
      <c r="Z219" s="108">
        <v>34003</v>
      </c>
      <c r="AA219" s="108" t="s">
        <v>205</v>
      </c>
      <c r="AB219" s="108" t="s">
        <v>169</v>
      </c>
      <c r="AC219" s="322"/>
      <c r="AD219" s="322"/>
      <c r="AE219" s="322"/>
      <c r="AF219" s="322"/>
    </row>
    <row r="220" spans="1:32" x14ac:dyDescent="0.25">
      <c r="A220" s="107" t="s">
        <v>175</v>
      </c>
      <c r="B220" s="108" t="s">
        <v>202</v>
      </c>
      <c r="C220" s="108">
        <v>34005</v>
      </c>
      <c r="D220" s="108" t="s">
        <v>206</v>
      </c>
      <c r="E220" s="108" t="s">
        <v>204</v>
      </c>
      <c r="F220" s="108" t="s">
        <v>169</v>
      </c>
      <c r="G220" s="108">
        <v>3.1517019999999998</v>
      </c>
      <c r="H220" s="108">
        <v>6.4303379999999993E-2</v>
      </c>
      <c r="I220" s="108">
        <v>6.4303379999999993E-2</v>
      </c>
      <c r="J220" s="108">
        <v>6.4196468000000007E-2</v>
      </c>
      <c r="K220" s="108">
        <v>3.5551732500000002</v>
      </c>
      <c r="L220" s="108">
        <v>5.4038136980000004</v>
      </c>
      <c r="M220" s="108">
        <v>8.1984212000000001E-2</v>
      </c>
      <c r="N220" s="108">
        <v>4.5402510100000004</v>
      </c>
      <c r="O220" s="108">
        <v>5.8369521039999999</v>
      </c>
      <c r="P220" s="108">
        <v>9.6111004999999999E-2</v>
      </c>
      <c r="Q220" s="108">
        <v>5.3225868289999996</v>
      </c>
      <c r="R220" s="108">
        <v>3.4909767820000002</v>
      </c>
      <c r="S220" s="108">
        <v>4.4582667980000004</v>
      </c>
      <c r="T220" s="108">
        <v>5.2264758240000004</v>
      </c>
      <c r="U220" s="108">
        <v>0.98507776000000002</v>
      </c>
      <c r="V220" s="109">
        <v>1.7674135790000001</v>
      </c>
      <c r="W220" s="110">
        <f t="shared" si="34"/>
        <v>3.6958986442857147</v>
      </c>
      <c r="X220" s="96">
        <f t="shared" si="35"/>
        <v>4.1180748271428573</v>
      </c>
      <c r="Y220" s="97">
        <f t="shared" si="33"/>
        <v>1.1142282901913112</v>
      </c>
      <c r="Z220" s="108">
        <v>34005</v>
      </c>
      <c r="AA220" s="108" t="s">
        <v>206</v>
      </c>
      <c r="AB220" s="108" t="s">
        <v>169</v>
      </c>
      <c r="AC220" s="322"/>
      <c r="AD220" s="322"/>
      <c r="AE220" s="322"/>
      <c r="AF220" s="322"/>
    </row>
    <row r="221" spans="1:32" x14ac:dyDescent="0.25">
      <c r="A221" s="107" t="s">
        <v>175</v>
      </c>
      <c r="B221" s="108" t="s">
        <v>202</v>
      </c>
      <c r="C221" s="108">
        <v>34007</v>
      </c>
      <c r="D221" s="108" t="s">
        <v>207</v>
      </c>
      <c r="E221" s="108" t="s">
        <v>204</v>
      </c>
      <c r="F221" s="108" t="s">
        <v>169</v>
      </c>
      <c r="G221" s="108">
        <v>23.512893200000001</v>
      </c>
      <c r="H221" s="108">
        <v>1.6994869999999999E-2</v>
      </c>
      <c r="I221" s="108">
        <v>1.6994869999999999E-2</v>
      </c>
      <c r="J221" s="108">
        <v>1.6966614000000001E-2</v>
      </c>
      <c r="K221" s="108">
        <v>39.101823629999998</v>
      </c>
      <c r="L221" s="108">
        <v>40.314501290000003</v>
      </c>
      <c r="M221" s="108">
        <v>2.1667773000000001E-2</v>
      </c>
      <c r="N221" s="108">
        <v>49.936270829999998</v>
      </c>
      <c r="O221" s="108">
        <v>43.545878209999998</v>
      </c>
      <c r="P221" s="108">
        <v>2.5401370999999999E-2</v>
      </c>
      <c r="Q221" s="108">
        <v>58.540846479999999</v>
      </c>
      <c r="R221" s="108">
        <v>39.084857020000001</v>
      </c>
      <c r="S221" s="108">
        <v>49.914603049999997</v>
      </c>
      <c r="T221" s="108">
        <v>58.515445100000001</v>
      </c>
      <c r="U221" s="108">
        <v>10.8344472</v>
      </c>
      <c r="V221" s="109">
        <v>19.439022850000001</v>
      </c>
      <c r="W221" s="110">
        <f t="shared" si="34"/>
        <v>40.649601801428567</v>
      </c>
      <c r="X221" s="96">
        <f t="shared" si="35"/>
        <v>45.292936315714286</v>
      </c>
      <c r="Y221" s="97">
        <f t="shared" si="33"/>
        <v>1.1142282902786649</v>
      </c>
      <c r="Z221" s="108">
        <v>34007</v>
      </c>
      <c r="AA221" s="108" t="s">
        <v>207</v>
      </c>
      <c r="AB221" s="108" t="s">
        <v>169</v>
      </c>
      <c r="AC221" s="322"/>
      <c r="AD221" s="322"/>
      <c r="AE221" s="322"/>
      <c r="AF221" s="322"/>
    </row>
    <row r="222" spans="1:32" x14ac:dyDescent="0.25">
      <c r="A222" s="107" t="s">
        <v>175</v>
      </c>
      <c r="B222" s="108" t="s">
        <v>202</v>
      </c>
      <c r="C222" s="108">
        <v>34009</v>
      </c>
      <c r="D222" s="108" t="s">
        <v>208</v>
      </c>
      <c r="E222" s="108" t="s">
        <v>204</v>
      </c>
      <c r="F222" s="108" t="s">
        <v>169</v>
      </c>
      <c r="G222" s="108">
        <v>190.34899999999999</v>
      </c>
      <c r="H222" s="108">
        <v>206.31206</v>
      </c>
      <c r="I222" s="108">
        <v>206.31206</v>
      </c>
      <c r="J222" s="108">
        <v>205.969041</v>
      </c>
      <c r="K222" s="108">
        <v>6.6842699899999998</v>
      </c>
      <c r="L222" s="108">
        <v>326.3666849</v>
      </c>
      <c r="M222" s="108">
        <v>263.03954290000001</v>
      </c>
      <c r="N222" s="108">
        <v>8.5363669899999994</v>
      </c>
      <c r="O222" s="108">
        <v>352.52634799999998</v>
      </c>
      <c r="P222" s="108">
        <v>308.3641859</v>
      </c>
      <c r="Q222" s="108">
        <v>10.007278100000001</v>
      </c>
      <c r="R222" s="108">
        <v>-199.28477100000001</v>
      </c>
      <c r="S222" s="108">
        <v>-254.5031759</v>
      </c>
      <c r="T222" s="108">
        <v>-298.35690779999999</v>
      </c>
      <c r="U222" s="108">
        <v>1.8520970000000001</v>
      </c>
      <c r="V222" s="109">
        <v>3.32300811</v>
      </c>
      <c r="W222" s="110">
        <f t="shared" si="34"/>
        <v>6.9488552757142852</v>
      </c>
      <c r="X222" s="96">
        <f t="shared" si="35"/>
        <v>7.7426111328571423</v>
      </c>
      <c r="Y222" s="97">
        <f t="shared" si="33"/>
        <v>1.1142282902216964</v>
      </c>
      <c r="Z222" s="108">
        <v>34009</v>
      </c>
      <c r="AA222" s="108" t="s">
        <v>208</v>
      </c>
      <c r="AB222" s="108" t="s">
        <v>169</v>
      </c>
      <c r="AC222" s="322"/>
      <c r="AD222" s="322"/>
      <c r="AE222" s="322"/>
      <c r="AF222" s="322"/>
    </row>
    <row r="223" spans="1:32" x14ac:dyDescent="0.25">
      <c r="A223" s="107" t="s">
        <v>175</v>
      </c>
      <c r="B223" s="108" t="s">
        <v>202</v>
      </c>
      <c r="C223" s="108">
        <v>34011</v>
      </c>
      <c r="D223" s="108" t="s">
        <v>209</v>
      </c>
      <c r="E223" s="108" t="s">
        <v>204</v>
      </c>
      <c r="F223" s="108" t="s">
        <v>169</v>
      </c>
      <c r="G223" s="108">
        <v>118.333</v>
      </c>
      <c r="H223" s="108">
        <v>127.098</v>
      </c>
      <c r="I223" s="108">
        <v>127.098</v>
      </c>
      <c r="J223" s="108">
        <v>126.8866841</v>
      </c>
      <c r="K223" s="108">
        <v>20.548315710000001</v>
      </c>
      <c r="L223" s="108">
        <v>202.8902118</v>
      </c>
      <c r="M223" s="108">
        <v>162.04481609999999</v>
      </c>
      <c r="N223" s="108">
        <v>26.241902880000001</v>
      </c>
      <c r="O223" s="108">
        <v>219.152716</v>
      </c>
      <c r="P223" s="108">
        <v>189.9669428</v>
      </c>
      <c r="Q223" s="108">
        <v>30.763675030000002</v>
      </c>
      <c r="R223" s="108">
        <v>-106.33836839999999</v>
      </c>
      <c r="S223" s="108">
        <v>-135.80291320000001</v>
      </c>
      <c r="T223" s="108">
        <v>-159.2032677</v>
      </c>
      <c r="U223" s="108">
        <v>5.6935871740000001</v>
      </c>
      <c r="V223" s="109">
        <v>10.215359319999999</v>
      </c>
      <c r="W223" s="110">
        <f t="shared" si="34"/>
        <v>21.361685305714285</v>
      </c>
      <c r="X223" s="96">
        <f t="shared" si="35"/>
        <v>23.801794092857143</v>
      </c>
      <c r="Y223" s="97">
        <f t="shared" si="33"/>
        <v>1.1142282901476002</v>
      </c>
      <c r="Z223" s="108">
        <v>34011</v>
      </c>
      <c r="AA223" s="108" t="s">
        <v>209</v>
      </c>
      <c r="AB223" s="108" t="s">
        <v>169</v>
      </c>
      <c r="AC223" s="322"/>
      <c r="AD223" s="322"/>
      <c r="AE223" s="322"/>
      <c r="AF223" s="322"/>
    </row>
    <row r="224" spans="1:32" x14ac:dyDescent="0.25">
      <c r="A224" s="107" t="s">
        <v>175</v>
      </c>
      <c r="B224" s="108" t="s">
        <v>202</v>
      </c>
      <c r="C224" s="108">
        <v>34013</v>
      </c>
      <c r="D224" s="108" t="s">
        <v>210</v>
      </c>
      <c r="E224" s="108" t="s">
        <v>204</v>
      </c>
      <c r="F224" s="108" t="s">
        <v>169</v>
      </c>
      <c r="G224" s="108">
        <v>6.8958266000000004</v>
      </c>
      <c r="H224" s="108">
        <v>0.24867049999999999</v>
      </c>
      <c r="I224" s="108">
        <v>0.24867049999999999</v>
      </c>
      <c r="J224" s="108">
        <v>0.248257055</v>
      </c>
      <c r="K224" s="108">
        <v>1.5330528699999999</v>
      </c>
      <c r="L224" s="108">
        <v>11.823377410000001</v>
      </c>
      <c r="M224" s="108">
        <v>0.31704484300000002</v>
      </c>
      <c r="N224" s="108">
        <v>1.957835625</v>
      </c>
      <c r="O224" s="108">
        <v>12.77107086</v>
      </c>
      <c r="P224" s="108">
        <v>0.37167520100000001</v>
      </c>
      <c r="Q224" s="108">
        <v>2.295192509</v>
      </c>
      <c r="R224" s="108">
        <v>1.2847958150000001</v>
      </c>
      <c r="S224" s="108">
        <v>1.6407907820000001</v>
      </c>
      <c r="T224" s="108">
        <v>1.923517309</v>
      </c>
      <c r="U224" s="108">
        <v>0.42478275500000001</v>
      </c>
      <c r="V224" s="109">
        <v>0.76213963900000004</v>
      </c>
      <c r="W224" s="110">
        <f t="shared" si="34"/>
        <v>1.5937361207142857</v>
      </c>
      <c r="X224" s="96">
        <f t="shared" si="35"/>
        <v>1.7757858728571427</v>
      </c>
      <c r="Y224" s="97">
        <f t="shared" si="33"/>
        <v>1.1142282902274094</v>
      </c>
      <c r="Z224" s="108">
        <v>34013</v>
      </c>
      <c r="AA224" s="108" t="s">
        <v>210</v>
      </c>
      <c r="AB224" s="108" t="s">
        <v>169</v>
      </c>
      <c r="AC224" s="322"/>
      <c r="AD224" s="322"/>
      <c r="AE224" s="322"/>
      <c r="AF224" s="322"/>
    </row>
    <row r="225" spans="1:28" x14ac:dyDescent="0.25">
      <c r="A225" s="107" t="s">
        <v>175</v>
      </c>
      <c r="B225" s="108" t="s">
        <v>202</v>
      </c>
      <c r="C225" s="108">
        <v>34015</v>
      </c>
      <c r="D225" s="108" t="s">
        <v>211</v>
      </c>
      <c r="E225" s="108" t="s">
        <v>204</v>
      </c>
      <c r="F225" s="108" t="s">
        <v>169</v>
      </c>
      <c r="G225" s="108">
        <v>18.730805100000001</v>
      </c>
      <c r="H225" s="108">
        <v>3.725817465</v>
      </c>
      <c r="I225" s="108">
        <v>3.725817465</v>
      </c>
      <c r="J225" s="108">
        <v>3.7196228389999999</v>
      </c>
      <c r="K225" s="108">
        <v>8.6850545399999994</v>
      </c>
      <c r="L225" s="108">
        <v>32.1152765</v>
      </c>
      <c r="M225" s="108">
        <v>4.7502667699999996</v>
      </c>
      <c r="N225" s="108">
        <v>11.091534749999999</v>
      </c>
      <c r="O225" s="108">
        <v>34.689451050000002</v>
      </c>
      <c r="P225" s="108">
        <v>5.5687906429999998</v>
      </c>
      <c r="Q225" s="108">
        <v>13.00272973</v>
      </c>
      <c r="R225" s="108">
        <v>4.965431701</v>
      </c>
      <c r="S225" s="108">
        <v>6.3412679809999997</v>
      </c>
      <c r="T225" s="108">
        <v>7.4339390830000003</v>
      </c>
      <c r="U225" s="108">
        <v>2.406480212</v>
      </c>
      <c r="V225" s="109">
        <v>4.3176751859999998</v>
      </c>
      <c r="W225" s="110">
        <f t="shared" si="34"/>
        <v>9.0288374271428573</v>
      </c>
      <c r="X225" s="96">
        <f t="shared" si="35"/>
        <v>10.060186088571427</v>
      </c>
      <c r="Y225" s="97">
        <f t="shared" si="33"/>
        <v>1.1142282901592722</v>
      </c>
      <c r="Z225" s="108">
        <v>34015</v>
      </c>
      <c r="AA225" s="108" t="s">
        <v>211</v>
      </c>
      <c r="AB225" s="108" t="s">
        <v>169</v>
      </c>
    </row>
    <row r="226" spans="1:28" x14ac:dyDescent="0.25">
      <c r="A226" s="107" t="s">
        <v>175</v>
      </c>
      <c r="B226" s="108" t="s">
        <v>202</v>
      </c>
      <c r="C226" s="108">
        <v>34017</v>
      </c>
      <c r="D226" s="108" t="s">
        <v>212</v>
      </c>
      <c r="E226" s="108" t="s">
        <v>204</v>
      </c>
      <c r="F226" s="108" t="s">
        <v>169</v>
      </c>
      <c r="G226" s="108">
        <v>37.509649000000003</v>
      </c>
      <c r="H226" s="108">
        <v>75.963564000000005</v>
      </c>
      <c r="I226" s="108">
        <v>75.963564000000005</v>
      </c>
      <c r="J226" s="108">
        <v>75.837265310000006</v>
      </c>
      <c r="K226" s="108">
        <v>241.5563545</v>
      </c>
      <c r="L226" s="108">
        <v>64.312918890000006</v>
      </c>
      <c r="M226" s="108">
        <v>96.850475689999996</v>
      </c>
      <c r="N226" s="108">
        <v>308.48749279999998</v>
      </c>
      <c r="O226" s="108">
        <v>69.467869949999994</v>
      </c>
      <c r="P226" s="108">
        <v>113.5388914</v>
      </c>
      <c r="Q226" s="108">
        <v>361.64332380000002</v>
      </c>
      <c r="R226" s="108">
        <v>165.71908920000001</v>
      </c>
      <c r="S226" s="108">
        <v>211.63701710000001</v>
      </c>
      <c r="T226" s="108">
        <v>248.10443240000001</v>
      </c>
      <c r="U226" s="108">
        <v>66.931138349999998</v>
      </c>
      <c r="V226" s="109">
        <v>120.08696930000001</v>
      </c>
      <c r="W226" s="110">
        <f t="shared" si="34"/>
        <v>251.11794568571429</v>
      </c>
      <c r="X226" s="96">
        <f t="shared" si="35"/>
        <v>279.80271924285711</v>
      </c>
      <c r="Y226" s="97">
        <f t="shared" ref="Y226:Y231" si="36">X226/W226</f>
        <v>1.1142282901320129</v>
      </c>
      <c r="Z226" s="108">
        <v>34017</v>
      </c>
      <c r="AA226" s="108" t="s">
        <v>212</v>
      </c>
      <c r="AB226" s="108" t="s">
        <v>169</v>
      </c>
    </row>
    <row r="227" spans="1:28" x14ac:dyDescent="0.25">
      <c r="A227" s="107" t="s">
        <v>175</v>
      </c>
      <c r="B227" s="108" t="s">
        <v>202</v>
      </c>
      <c r="C227" s="108">
        <v>34023</v>
      </c>
      <c r="D227" s="108" t="s">
        <v>215</v>
      </c>
      <c r="E227" s="108" t="s">
        <v>204</v>
      </c>
      <c r="F227" s="108" t="s">
        <v>169</v>
      </c>
      <c r="G227" s="108">
        <v>2.8722455999999998</v>
      </c>
      <c r="H227" s="108">
        <v>2.8089520889999999</v>
      </c>
      <c r="I227" s="108">
        <v>2.8089520889999999</v>
      </c>
      <c r="J227" s="108">
        <v>2.8042818629999999</v>
      </c>
      <c r="K227" s="108">
        <v>8.0186580500000009</v>
      </c>
      <c r="L227" s="108">
        <v>4.9246661380000001</v>
      </c>
      <c r="M227" s="108">
        <v>3.5813004510000002</v>
      </c>
      <c r="N227" s="108">
        <v>10.240491179999999</v>
      </c>
      <c r="O227" s="108">
        <v>5.3193988509999999</v>
      </c>
      <c r="P227" s="108">
        <v>4.198398407</v>
      </c>
      <c r="Q227" s="108">
        <v>12.005041869999999</v>
      </c>
      <c r="R227" s="108">
        <v>5.2143761870000001</v>
      </c>
      <c r="S227" s="108">
        <v>6.6591907299999997</v>
      </c>
      <c r="T227" s="108">
        <v>7.8066434630000003</v>
      </c>
      <c r="U227" s="108">
        <v>2.2218331309999999</v>
      </c>
      <c r="V227" s="109">
        <v>3.9863838189999998</v>
      </c>
      <c r="W227" s="110">
        <f t="shared" si="34"/>
        <v>8.3360627828571428</v>
      </c>
      <c r="X227" s="96">
        <f t="shared" si="35"/>
        <v>9.2882769814285719</v>
      </c>
      <c r="Y227" s="97">
        <f t="shared" si="36"/>
        <v>1.114228290186301</v>
      </c>
      <c r="Z227" s="108">
        <v>34023</v>
      </c>
      <c r="AA227" s="108" t="s">
        <v>215</v>
      </c>
      <c r="AB227" s="108" t="s">
        <v>169</v>
      </c>
    </row>
    <row r="228" spans="1:28" x14ac:dyDescent="0.25">
      <c r="A228" s="107" t="s">
        <v>175</v>
      </c>
      <c r="B228" s="108" t="s">
        <v>202</v>
      </c>
      <c r="C228" s="108">
        <v>34025</v>
      </c>
      <c r="D228" s="108" t="s">
        <v>216</v>
      </c>
      <c r="E228" s="108" t="s">
        <v>204</v>
      </c>
      <c r="F228" s="108" t="s">
        <v>169</v>
      </c>
      <c r="G228" s="108">
        <v>36.39355973</v>
      </c>
      <c r="H228" s="108">
        <v>36.677930000000003</v>
      </c>
      <c r="I228" s="108">
        <v>36.677930000000003</v>
      </c>
      <c r="J228" s="108">
        <v>36.616948469999997</v>
      </c>
      <c r="K228" s="108">
        <v>9.9731657800000004</v>
      </c>
      <c r="L228" s="108">
        <v>62.399305699999999</v>
      </c>
      <c r="M228" s="108">
        <v>46.762879210000001</v>
      </c>
      <c r="N228" s="108">
        <v>12.73655961</v>
      </c>
      <c r="O228" s="108">
        <v>67.400872609999993</v>
      </c>
      <c r="P228" s="108">
        <v>54.820644139999999</v>
      </c>
      <c r="Q228" s="108">
        <v>14.93121069</v>
      </c>
      <c r="R228" s="108">
        <v>-26.643782689999998</v>
      </c>
      <c r="S228" s="108">
        <v>-34.026319610000002</v>
      </c>
      <c r="T228" s="108">
        <v>-39.889433459999999</v>
      </c>
      <c r="U228" s="108">
        <v>2.7633938260000002</v>
      </c>
      <c r="V228" s="109">
        <v>4.9580449059999996</v>
      </c>
      <c r="W228" s="110">
        <f t="shared" si="34"/>
        <v>10.367936327142857</v>
      </c>
      <c r="X228" s="96">
        <f t="shared" si="35"/>
        <v>11.552247968571429</v>
      </c>
      <c r="Y228" s="97">
        <f t="shared" si="36"/>
        <v>1.1142282903809979</v>
      </c>
      <c r="Z228" s="108">
        <v>34025</v>
      </c>
      <c r="AA228" s="108" t="s">
        <v>216</v>
      </c>
      <c r="AB228" s="108" t="s">
        <v>169</v>
      </c>
    </row>
    <row r="229" spans="1:28" x14ac:dyDescent="0.25">
      <c r="A229" s="107" t="s">
        <v>175</v>
      </c>
      <c r="B229" s="108" t="s">
        <v>202</v>
      </c>
      <c r="C229" s="108">
        <v>34029</v>
      </c>
      <c r="D229" s="108" t="s">
        <v>217</v>
      </c>
      <c r="E229" s="108" t="s">
        <v>204</v>
      </c>
      <c r="F229" s="108" t="s">
        <v>169</v>
      </c>
      <c r="G229" s="108">
        <v>1.21614</v>
      </c>
      <c r="H229" s="108">
        <v>18.7761703</v>
      </c>
      <c r="I229" s="108">
        <v>18.7761703</v>
      </c>
      <c r="J229" s="108">
        <v>18.74495263</v>
      </c>
      <c r="K229" s="108">
        <v>2.3084473000000001</v>
      </c>
      <c r="L229" s="108">
        <v>2.0851571600000001</v>
      </c>
      <c r="M229" s="108">
        <v>23.938858700000001</v>
      </c>
      <c r="N229" s="108">
        <v>2.9480786019999998</v>
      </c>
      <c r="O229" s="108">
        <v>2.2522912800000001</v>
      </c>
      <c r="P229" s="108">
        <v>28.063790690000001</v>
      </c>
      <c r="Q229" s="108">
        <v>3.4560653810000002</v>
      </c>
      <c r="R229" s="108">
        <v>-16.436505329999999</v>
      </c>
      <c r="S229" s="108">
        <v>-20.990780099999998</v>
      </c>
      <c r="T229" s="108">
        <v>-24.607725309999999</v>
      </c>
      <c r="U229" s="108">
        <v>0.63963130199999996</v>
      </c>
      <c r="V229" s="109">
        <v>1.1476180810000001</v>
      </c>
      <c r="W229" s="110">
        <f t="shared" si="34"/>
        <v>2.3998232002857143</v>
      </c>
      <c r="X229" s="96">
        <f t="shared" si="35"/>
        <v>2.6739509011428573</v>
      </c>
      <c r="Y229" s="97">
        <f t="shared" si="36"/>
        <v>1.1142282901609195</v>
      </c>
      <c r="Z229" s="108">
        <v>34029</v>
      </c>
      <c r="AA229" s="108" t="s">
        <v>217</v>
      </c>
      <c r="AB229" s="108" t="s">
        <v>169</v>
      </c>
    </row>
    <row r="230" spans="1:28" x14ac:dyDescent="0.25">
      <c r="A230" s="107" t="s">
        <v>175</v>
      </c>
      <c r="B230" s="108" t="s">
        <v>202</v>
      </c>
      <c r="C230" s="108">
        <v>34033</v>
      </c>
      <c r="D230" s="108" t="s">
        <v>219</v>
      </c>
      <c r="E230" s="108" t="s">
        <v>204</v>
      </c>
      <c r="F230" s="108" t="s">
        <v>169</v>
      </c>
      <c r="G230" s="108">
        <v>33.394599999999997</v>
      </c>
      <c r="H230" s="108">
        <v>35.868099999999998</v>
      </c>
      <c r="I230" s="108">
        <v>35.868099999999998</v>
      </c>
      <c r="J230" s="108">
        <v>35.808464909999998</v>
      </c>
      <c r="K230" s="108">
        <v>10.82003484</v>
      </c>
      <c r="L230" s="108">
        <v>57.257379319999998</v>
      </c>
      <c r="M230" s="108">
        <v>45.73037867</v>
      </c>
      <c r="N230" s="108">
        <v>13.81808161</v>
      </c>
      <c r="O230" s="108">
        <v>61.8467992</v>
      </c>
      <c r="P230" s="108">
        <v>53.610232259999997</v>
      </c>
      <c r="Q230" s="108">
        <v>16.199090980000001</v>
      </c>
      <c r="R230" s="108">
        <v>-24.98843007</v>
      </c>
      <c r="S230" s="108">
        <v>-31.91229706</v>
      </c>
      <c r="T230" s="108">
        <v>-37.411141280000002</v>
      </c>
      <c r="U230" s="108">
        <v>2.9980467719999999</v>
      </c>
      <c r="V230" s="109">
        <v>5.3790561390000002</v>
      </c>
      <c r="W230" s="110">
        <f t="shared" si="34"/>
        <v>11.248327235714285</v>
      </c>
      <c r="X230" s="96">
        <f t="shared" si="35"/>
        <v>12.533204422857143</v>
      </c>
      <c r="Y230" s="97">
        <f t="shared" si="36"/>
        <v>1.1142282901464029</v>
      </c>
      <c r="Z230" s="108">
        <v>34033</v>
      </c>
      <c r="AA230" s="108" t="s">
        <v>219</v>
      </c>
      <c r="AB230" s="108" t="s">
        <v>169</v>
      </c>
    </row>
    <row r="231" spans="1:28" ht="15.75" thickBot="1" x14ac:dyDescent="0.3">
      <c r="A231" s="113" t="s">
        <v>175</v>
      </c>
      <c r="B231" s="114" t="s">
        <v>202</v>
      </c>
      <c r="C231" s="114">
        <v>34039</v>
      </c>
      <c r="D231" s="114" t="s">
        <v>221</v>
      </c>
      <c r="E231" s="114" t="s">
        <v>204</v>
      </c>
      <c r="F231" s="114" t="s">
        <v>169</v>
      </c>
      <c r="G231" s="114">
        <v>61.075659000000002</v>
      </c>
      <c r="H231" s="114">
        <v>1.770894272</v>
      </c>
      <c r="I231" s="114">
        <v>1.770894272</v>
      </c>
      <c r="J231" s="114">
        <v>1.7679499439999999</v>
      </c>
      <c r="K231" s="114">
        <v>27.888816240000001</v>
      </c>
      <c r="L231" s="114">
        <v>104.7184927</v>
      </c>
      <c r="M231" s="114">
        <v>2.2578186649999998</v>
      </c>
      <c r="N231" s="114">
        <v>35.616330679999997</v>
      </c>
      <c r="O231" s="114">
        <v>113.1121205</v>
      </c>
      <c r="P231" s="114">
        <v>2.6468659680000002</v>
      </c>
      <c r="Q231" s="114">
        <v>41.753421150000001</v>
      </c>
      <c r="R231" s="114">
        <v>26.120866299999999</v>
      </c>
      <c r="S231" s="114">
        <v>33.358512019999999</v>
      </c>
      <c r="T231" s="114">
        <v>39.106555190000002</v>
      </c>
      <c r="U231" s="114">
        <v>7.7275144439999996</v>
      </c>
      <c r="V231" s="115">
        <v>13.864604910000001</v>
      </c>
      <c r="W231" s="116">
        <f t="shared" si="34"/>
        <v>28.992746874285714</v>
      </c>
      <c r="X231" s="99">
        <f t="shared" si="35"/>
        <v>32.304538777142852</v>
      </c>
      <c r="Y231" s="100">
        <f t="shared" si="36"/>
        <v>1.1142282901726168</v>
      </c>
      <c r="Z231" s="114">
        <v>34039</v>
      </c>
      <c r="AA231" s="114" t="s">
        <v>221</v>
      </c>
      <c r="AB231" s="114" t="s">
        <v>169</v>
      </c>
    </row>
    <row r="232" spans="1:28" ht="17.25" x14ac:dyDescent="0.25">
      <c r="A232" s="101" t="s">
        <v>223</v>
      </c>
      <c r="B232" s="101"/>
      <c r="C232" s="101"/>
      <c r="D232" s="101"/>
      <c r="E232" s="101"/>
      <c r="F232" s="101"/>
      <c r="G232" s="101"/>
      <c r="H232" s="101"/>
      <c r="I232" s="101"/>
      <c r="J232" s="101"/>
      <c r="K232" s="101"/>
      <c r="L232" s="101"/>
      <c r="M232" s="101"/>
      <c r="N232" s="101"/>
      <c r="O232" s="101"/>
      <c r="P232" s="101"/>
      <c r="Q232" s="101"/>
      <c r="R232" s="101"/>
      <c r="S232" s="101"/>
      <c r="T232" s="101"/>
      <c r="U232" s="101"/>
      <c r="V232" s="101"/>
      <c r="W232" s="117"/>
      <c r="X232" s="117"/>
      <c r="Y232" s="117"/>
      <c r="Z232" s="322"/>
      <c r="AA232" s="322"/>
      <c r="AB232" s="322"/>
    </row>
    <row r="233" spans="1:28" ht="17.25" x14ac:dyDescent="0.25">
      <c r="A233" s="101" t="s">
        <v>224</v>
      </c>
      <c r="B233" s="101"/>
      <c r="C233" s="101"/>
      <c r="D233" s="101"/>
      <c r="E233" s="101"/>
      <c r="F233" s="101"/>
      <c r="G233" s="101"/>
      <c r="H233" s="101"/>
      <c r="I233" s="101"/>
      <c r="J233" s="101"/>
      <c r="K233" s="101"/>
      <c r="L233" s="101"/>
      <c r="M233" s="101"/>
      <c r="N233" s="101"/>
      <c r="O233" s="101"/>
      <c r="P233" s="101"/>
      <c r="Q233" s="101"/>
      <c r="R233" s="101"/>
      <c r="S233" s="101"/>
      <c r="T233" s="101"/>
      <c r="U233" s="101"/>
      <c r="V233" s="101"/>
      <c r="W233" s="322"/>
      <c r="X233" s="322"/>
      <c r="Y233" s="322"/>
      <c r="Z233" s="322"/>
      <c r="AA233" s="322"/>
      <c r="AB233" s="322"/>
    </row>
    <row r="234" spans="1:28" ht="17.25" x14ac:dyDescent="0.25">
      <c r="A234" s="101" t="s">
        <v>225</v>
      </c>
      <c r="B234" s="101"/>
      <c r="C234" s="101"/>
      <c r="D234" s="101"/>
      <c r="E234" s="101"/>
      <c r="F234" s="101"/>
      <c r="G234" s="101"/>
      <c r="H234" s="101"/>
      <c r="I234" s="101"/>
      <c r="J234" s="101"/>
      <c r="K234" s="101"/>
      <c r="L234" s="101"/>
      <c r="M234" s="101"/>
      <c r="N234" s="101"/>
      <c r="O234" s="101"/>
      <c r="P234" s="101"/>
      <c r="Q234" s="101"/>
      <c r="R234" s="101"/>
      <c r="S234" s="101"/>
      <c r="T234" s="101"/>
      <c r="U234" s="101"/>
      <c r="V234" s="101"/>
      <c r="W234" s="322"/>
      <c r="X234" s="322"/>
      <c r="Y234" s="322"/>
      <c r="Z234" s="322"/>
      <c r="AA234" s="322"/>
      <c r="AB234" s="322"/>
    </row>
    <row r="235" spans="1:28" x14ac:dyDescent="0.25">
      <c r="A235" s="101"/>
      <c r="B235" s="101"/>
      <c r="C235" s="101"/>
      <c r="D235" s="101"/>
      <c r="E235" s="101"/>
      <c r="F235" s="101"/>
      <c r="G235" s="101"/>
      <c r="H235" s="101"/>
      <c r="I235" s="101"/>
      <c r="J235" s="101"/>
      <c r="K235" s="101"/>
      <c r="L235" s="101"/>
      <c r="M235" s="101"/>
      <c r="N235" s="101"/>
      <c r="O235" s="101"/>
      <c r="P235" s="101"/>
      <c r="Q235" s="101"/>
      <c r="R235" s="101"/>
      <c r="S235" s="101"/>
      <c r="T235" s="101"/>
      <c r="U235" s="101"/>
      <c r="V235" s="101"/>
      <c r="W235" s="322"/>
      <c r="X235" s="322"/>
      <c r="Y235" s="322"/>
      <c r="Z235" s="322"/>
      <c r="AA235" s="322"/>
      <c r="AB235" s="322"/>
    </row>
    <row r="236" spans="1:28" x14ac:dyDescent="0.25">
      <c r="A236" s="101"/>
      <c r="B236" s="101"/>
      <c r="C236" s="101"/>
      <c r="D236" s="101"/>
      <c r="E236" s="101"/>
      <c r="F236" s="101"/>
      <c r="G236" s="101"/>
      <c r="H236" s="101"/>
      <c r="I236" s="101"/>
      <c r="J236" s="101"/>
      <c r="K236" s="101"/>
      <c r="L236" s="101"/>
      <c r="M236" s="101"/>
      <c r="N236" s="101"/>
      <c r="O236" s="101"/>
      <c r="P236" s="101"/>
      <c r="Q236" s="101"/>
      <c r="R236" s="101"/>
      <c r="S236" s="101"/>
      <c r="T236" s="101"/>
      <c r="U236" s="101"/>
      <c r="V236" s="101"/>
      <c r="W236" s="322"/>
      <c r="X236" s="322"/>
      <c r="Y236" s="322"/>
      <c r="Z236" s="322"/>
      <c r="AA236" s="322"/>
      <c r="AB236" s="322"/>
    </row>
    <row r="237" spans="1:28" x14ac:dyDescent="0.25">
      <c r="A237" s="101"/>
      <c r="B237" s="101"/>
      <c r="C237" s="101"/>
      <c r="D237" s="101"/>
      <c r="E237" s="101"/>
      <c r="F237" s="101"/>
      <c r="G237" s="101"/>
      <c r="H237" s="101"/>
      <c r="I237" s="101"/>
      <c r="J237" s="101"/>
      <c r="K237" s="101"/>
      <c r="L237" s="101"/>
      <c r="M237" s="101"/>
      <c r="N237" s="101"/>
      <c r="O237" s="101"/>
      <c r="P237" s="101"/>
      <c r="Q237" s="101"/>
      <c r="R237" s="101"/>
      <c r="S237" s="101"/>
      <c r="T237" s="101"/>
      <c r="U237" s="101"/>
      <c r="V237" s="101"/>
      <c r="W237" s="322"/>
      <c r="X237" s="322"/>
      <c r="Y237" s="322"/>
      <c r="Z237" s="322"/>
      <c r="AA237" s="322"/>
      <c r="AB237" s="322"/>
    </row>
    <row r="238" spans="1:28" x14ac:dyDescent="0.25">
      <c r="A238" s="101"/>
      <c r="B238" s="101"/>
      <c r="C238" s="101"/>
      <c r="D238" s="101"/>
      <c r="E238" s="101"/>
      <c r="F238" s="101"/>
      <c r="G238" s="101"/>
      <c r="H238" s="101"/>
      <c r="I238" s="101"/>
      <c r="J238" s="101"/>
      <c r="K238" s="101"/>
      <c r="L238" s="101"/>
      <c r="M238" s="101"/>
      <c r="N238" s="101"/>
      <c r="O238" s="101"/>
      <c r="P238" s="101"/>
      <c r="Q238" s="101"/>
      <c r="R238" s="101"/>
      <c r="S238" s="101"/>
      <c r="T238" s="101"/>
      <c r="U238" s="101"/>
      <c r="V238" s="101"/>
      <c r="W238" s="322"/>
      <c r="X238" s="322"/>
      <c r="Y238" s="322"/>
      <c r="Z238" s="322"/>
      <c r="AA238" s="322"/>
      <c r="AB238" s="322"/>
    </row>
    <row r="239" spans="1:28" x14ac:dyDescent="0.25">
      <c r="A239" s="101"/>
      <c r="B239" s="101"/>
      <c r="C239" s="101"/>
      <c r="D239" s="101"/>
      <c r="E239" s="101"/>
      <c r="F239" s="101"/>
      <c r="G239" s="101"/>
      <c r="H239" s="101"/>
      <c r="I239" s="101"/>
      <c r="J239" s="101"/>
      <c r="K239" s="101"/>
      <c r="L239" s="101"/>
      <c r="M239" s="101"/>
      <c r="N239" s="101"/>
      <c r="O239" s="101"/>
      <c r="P239" s="101"/>
      <c r="Q239" s="101"/>
      <c r="R239" s="101"/>
      <c r="S239" s="101"/>
      <c r="T239" s="101"/>
      <c r="U239" s="101"/>
      <c r="V239" s="101"/>
      <c r="W239" s="322"/>
      <c r="X239" s="322"/>
      <c r="Y239" s="322"/>
      <c r="Z239" s="322"/>
      <c r="AA239" s="322"/>
      <c r="AB239" s="322"/>
    </row>
    <row r="240" spans="1:28" x14ac:dyDescent="0.25">
      <c r="A240" s="101"/>
      <c r="B240" s="101"/>
      <c r="C240" s="101"/>
      <c r="D240" s="101"/>
      <c r="E240" s="101"/>
      <c r="F240" s="101"/>
      <c r="G240" s="101"/>
      <c r="H240" s="101"/>
      <c r="I240" s="101"/>
      <c r="J240" s="101"/>
      <c r="K240" s="101"/>
      <c r="L240" s="101"/>
      <c r="M240" s="101"/>
      <c r="N240" s="101"/>
      <c r="O240" s="101"/>
      <c r="P240" s="101"/>
      <c r="Q240" s="101"/>
      <c r="R240" s="101"/>
      <c r="S240" s="101"/>
      <c r="T240" s="101"/>
      <c r="U240" s="101"/>
      <c r="V240" s="101"/>
      <c r="W240" s="322"/>
      <c r="X240" s="322"/>
      <c r="Y240" s="322"/>
      <c r="Z240" s="322"/>
      <c r="AA240" s="322"/>
      <c r="AB240" s="322"/>
    </row>
    <row r="241" spans="1:22" x14ac:dyDescent="0.25">
      <c r="A241" s="101"/>
      <c r="B241" s="101"/>
      <c r="C241" s="101"/>
      <c r="D241" s="101"/>
      <c r="E241" s="101"/>
      <c r="F241" s="101"/>
      <c r="G241" s="101"/>
      <c r="H241" s="101"/>
      <c r="I241" s="101"/>
      <c r="J241" s="101"/>
      <c r="K241" s="101"/>
      <c r="L241" s="101"/>
      <c r="M241" s="101"/>
      <c r="N241" s="101"/>
      <c r="O241" s="101"/>
      <c r="P241" s="101"/>
      <c r="Q241" s="101"/>
      <c r="R241" s="101"/>
      <c r="S241" s="101"/>
      <c r="T241" s="101"/>
      <c r="U241" s="101"/>
      <c r="V241" s="101"/>
    </row>
    <row r="242" spans="1:22" x14ac:dyDescent="0.25">
      <c r="A242" s="101"/>
      <c r="B242" s="101"/>
      <c r="C242" s="101"/>
      <c r="D242" s="101"/>
      <c r="E242" s="101"/>
      <c r="F242" s="101"/>
      <c r="G242" s="101"/>
      <c r="H242" s="101"/>
      <c r="I242" s="101"/>
      <c r="J242" s="101"/>
      <c r="K242" s="101"/>
      <c r="L242" s="101"/>
      <c r="M242" s="101"/>
      <c r="N242" s="101"/>
      <c r="O242" s="101"/>
      <c r="P242" s="101"/>
      <c r="Q242" s="101"/>
      <c r="R242" s="101"/>
      <c r="S242" s="101"/>
      <c r="T242" s="101"/>
      <c r="U242" s="101"/>
      <c r="V242" s="101"/>
    </row>
    <row r="243" spans="1:22" x14ac:dyDescent="0.25">
      <c r="A243" s="101"/>
      <c r="B243" s="101"/>
      <c r="C243" s="101"/>
      <c r="D243" s="101"/>
      <c r="E243" s="101"/>
      <c r="F243" s="101"/>
      <c r="G243" s="101"/>
      <c r="H243" s="101"/>
      <c r="I243" s="101"/>
      <c r="J243" s="101"/>
      <c r="K243" s="101"/>
      <c r="L243" s="101"/>
      <c r="M243" s="101"/>
      <c r="N243" s="101"/>
      <c r="O243" s="101"/>
      <c r="P243" s="101"/>
      <c r="Q243" s="101"/>
      <c r="R243" s="101"/>
      <c r="S243" s="101"/>
      <c r="T243" s="101"/>
      <c r="U243" s="101"/>
      <c r="V243" s="101"/>
    </row>
    <row r="244" spans="1:22" x14ac:dyDescent="0.25">
      <c r="A244" s="101"/>
      <c r="B244" s="101"/>
      <c r="C244" s="101"/>
      <c r="D244" s="101"/>
      <c r="E244" s="101"/>
      <c r="F244" s="101"/>
      <c r="G244" s="101"/>
      <c r="H244" s="101"/>
      <c r="I244" s="101"/>
      <c r="J244" s="101"/>
      <c r="K244" s="101"/>
      <c r="L244" s="101"/>
      <c r="M244" s="101"/>
      <c r="N244" s="101"/>
      <c r="O244" s="101"/>
      <c r="P244" s="101"/>
      <c r="Q244" s="101"/>
      <c r="R244" s="101"/>
      <c r="S244" s="101"/>
      <c r="T244" s="101"/>
      <c r="U244" s="101"/>
      <c r="V244" s="101"/>
    </row>
    <row r="245" spans="1:22" x14ac:dyDescent="0.25">
      <c r="A245" s="101"/>
      <c r="B245" s="101"/>
      <c r="C245" s="101"/>
      <c r="D245" s="101"/>
      <c r="E245" s="101"/>
      <c r="F245" s="101"/>
      <c r="G245" s="101"/>
      <c r="H245" s="101"/>
      <c r="I245" s="101"/>
      <c r="J245" s="101"/>
      <c r="K245" s="101"/>
      <c r="L245" s="101"/>
      <c r="M245" s="101"/>
      <c r="N245" s="101"/>
      <c r="O245" s="101"/>
      <c r="P245" s="101"/>
      <c r="Q245" s="101"/>
      <c r="R245" s="101"/>
      <c r="S245" s="101"/>
      <c r="T245" s="101"/>
      <c r="U245" s="101"/>
      <c r="V245" s="101"/>
    </row>
    <row r="246" spans="1:22" x14ac:dyDescent="0.25">
      <c r="A246" s="101"/>
      <c r="B246" s="101"/>
      <c r="C246" s="101"/>
      <c r="D246" s="101"/>
      <c r="E246" s="101"/>
      <c r="F246" s="101"/>
      <c r="G246" s="101"/>
      <c r="H246" s="101"/>
      <c r="I246" s="101"/>
      <c r="J246" s="101"/>
      <c r="K246" s="101"/>
      <c r="L246" s="101"/>
      <c r="M246" s="101"/>
      <c r="N246" s="101"/>
      <c r="O246" s="101"/>
      <c r="P246" s="101"/>
      <c r="Q246" s="101"/>
      <c r="R246" s="101"/>
      <c r="S246" s="101"/>
      <c r="T246" s="101"/>
      <c r="U246" s="101"/>
      <c r="V246" s="101"/>
    </row>
    <row r="247" spans="1:22" x14ac:dyDescent="0.25">
      <c r="A247" s="101"/>
      <c r="B247" s="101"/>
      <c r="C247" s="101"/>
      <c r="D247" s="101"/>
      <c r="E247" s="101"/>
      <c r="F247" s="101"/>
      <c r="G247" s="101"/>
      <c r="H247" s="101"/>
      <c r="I247" s="101"/>
      <c r="J247" s="101"/>
      <c r="K247" s="101"/>
      <c r="L247" s="101"/>
      <c r="M247" s="101"/>
      <c r="N247" s="101"/>
      <c r="O247" s="101"/>
      <c r="P247" s="101"/>
      <c r="Q247" s="101"/>
      <c r="R247" s="101"/>
      <c r="S247" s="101"/>
      <c r="T247" s="101"/>
      <c r="U247" s="101"/>
      <c r="V247" s="101"/>
    </row>
    <row r="248" spans="1:22" x14ac:dyDescent="0.25">
      <c r="A248" s="101"/>
      <c r="B248" s="101"/>
      <c r="C248" s="101"/>
      <c r="D248" s="101"/>
      <c r="E248" s="101"/>
      <c r="F248" s="101"/>
      <c r="G248" s="101"/>
      <c r="H248" s="101"/>
      <c r="I248" s="101"/>
      <c r="J248" s="101"/>
      <c r="K248" s="101"/>
      <c r="L248" s="101"/>
      <c r="M248" s="101"/>
      <c r="N248" s="101"/>
      <c r="O248" s="101"/>
      <c r="P248" s="101"/>
      <c r="Q248" s="101"/>
      <c r="R248" s="101"/>
      <c r="S248" s="101"/>
      <c r="T248" s="101"/>
      <c r="U248" s="101"/>
      <c r="V248" s="101"/>
    </row>
    <row r="249" spans="1:22" x14ac:dyDescent="0.25">
      <c r="A249" s="101"/>
      <c r="B249" s="101"/>
      <c r="C249" s="101"/>
      <c r="D249" s="101"/>
      <c r="E249" s="101"/>
      <c r="F249" s="101"/>
      <c r="G249" s="101"/>
      <c r="H249" s="101"/>
      <c r="I249" s="101"/>
      <c r="J249" s="101"/>
      <c r="K249" s="101"/>
      <c r="L249" s="101"/>
      <c r="M249" s="101"/>
      <c r="N249" s="101"/>
      <c r="O249" s="101"/>
      <c r="P249" s="101"/>
      <c r="Q249" s="101"/>
      <c r="R249" s="101"/>
      <c r="S249" s="101"/>
      <c r="T249" s="101"/>
      <c r="U249" s="101"/>
      <c r="V249" s="101"/>
    </row>
    <row r="250" spans="1:22" x14ac:dyDescent="0.25">
      <c r="A250" s="101"/>
      <c r="B250" s="101"/>
      <c r="C250" s="101"/>
      <c r="D250" s="101"/>
      <c r="E250" s="101"/>
      <c r="F250" s="101"/>
      <c r="G250" s="101"/>
      <c r="H250" s="101"/>
      <c r="I250" s="101"/>
      <c r="J250" s="101"/>
      <c r="K250" s="101"/>
      <c r="L250" s="101"/>
      <c r="M250" s="101"/>
      <c r="N250" s="101"/>
      <c r="O250" s="101"/>
      <c r="P250" s="101"/>
      <c r="Q250" s="101"/>
      <c r="R250" s="101"/>
      <c r="S250" s="101"/>
      <c r="T250" s="101"/>
      <c r="U250" s="101"/>
      <c r="V250" s="101"/>
    </row>
    <row r="251" spans="1:22" x14ac:dyDescent="0.25">
      <c r="A251" s="101"/>
      <c r="B251" s="101"/>
      <c r="C251" s="101"/>
      <c r="D251" s="101"/>
      <c r="E251" s="101"/>
      <c r="F251" s="101"/>
      <c r="G251" s="101"/>
      <c r="H251" s="101"/>
      <c r="I251" s="101"/>
      <c r="J251" s="101"/>
      <c r="K251" s="101"/>
      <c r="L251" s="101"/>
      <c r="M251" s="101"/>
      <c r="N251" s="101"/>
      <c r="O251" s="101"/>
      <c r="P251" s="101"/>
      <c r="Q251" s="101"/>
      <c r="R251" s="101"/>
      <c r="S251" s="101"/>
      <c r="T251" s="101"/>
      <c r="U251" s="101"/>
      <c r="V251" s="101"/>
    </row>
    <row r="252" spans="1:22" x14ac:dyDescent="0.25">
      <c r="A252" s="101"/>
      <c r="B252" s="101"/>
      <c r="C252" s="101"/>
      <c r="D252" s="101"/>
      <c r="E252" s="101"/>
      <c r="F252" s="101"/>
      <c r="G252" s="101"/>
      <c r="H252" s="101"/>
      <c r="I252" s="101"/>
      <c r="J252" s="101"/>
      <c r="K252" s="101"/>
      <c r="L252" s="101"/>
      <c r="M252" s="101"/>
      <c r="N252" s="101"/>
      <c r="O252" s="101"/>
      <c r="P252" s="101"/>
      <c r="Q252" s="101"/>
      <c r="R252" s="101"/>
      <c r="S252" s="101"/>
      <c r="T252" s="101"/>
      <c r="U252" s="101"/>
      <c r="V252" s="101"/>
    </row>
    <row r="253" spans="1:22" x14ac:dyDescent="0.25">
      <c r="A253" s="101"/>
      <c r="B253" s="101"/>
      <c r="C253" s="101"/>
      <c r="D253" s="101"/>
      <c r="E253" s="101"/>
      <c r="F253" s="101"/>
      <c r="G253" s="101"/>
      <c r="H253" s="101"/>
      <c r="I253" s="101"/>
      <c r="J253" s="101"/>
      <c r="K253" s="101"/>
      <c r="L253" s="101"/>
      <c r="M253" s="101"/>
      <c r="N253" s="101"/>
      <c r="O253" s="101"/>
      <c r="P253" s="101"/>
      <c r="Q253" s="101"/>
      <c r="R253" s="101"/>
      <c r="S253" s="101"/>
      <c r="T253" s="101"/>
      <c r="U253" s="101"/>
      <c r="V253" s="101"/>
    </row>
    <row r="254" spans="1:22" x14ac:dyDescent="0.25">
      <c r="A254" s="101"/>
      <c r="B254" s="101"/>
      <c r="C254" s="101"/>
      <c r="D254" s="101"/>
      <c r="E254" s="101"/>
      <c r="F254" s="101"/>
      <c r="G254" s="101"/>
      <c r="H254" s="101"/>
      <c r="I254" s="101"/>
      <c r="J254" s="101"/>
      <c r="K254" s="101"/>
      <c r="L254" s="101"/>
      <c r="M254" s="101"/>
      <c r="N254" s="101"/>
      <c r="O254" s="101"/>
      <c r="P254" s="101"/>
      <c r="Q254" s="101"/>
      <c r="R254" s="101"/>
      <c r="S254" s="101"/>
      <c r="T254" s="101"/>
      <c r="U254" s="101"/>
      <c r="V254" s="101"/>
    </row>
    <row r="255" spans="1:22" x14ac:dyDescent="0.25">
      <c r="A255" s="101"/>
      <c r="B255" s="101"/>
      <c r="C255" s="101"/>
      <c r="D255" s="101"/>
      <c r="E255" s="101"/>
      <c r="F255" s="101"/>
      <c r="G255" s="101"/>
      <c r="H255" s="101"/>
      <c r="I255" s="101"/>
      <c r="J255" s="101"/>
      <c r="K255" s="101"/>
      <c r="L255" s="101"/>
      <c r="M255" s="101"/>
      <c r="N255" s="101"/>
      <c r="O255" s="101"/>
      <c r="P255" s="101"/>
      <c r="Q255" s="101"/>
      <c r="R255" s="101"/>
      <c r="S255" s="101"/>
      <c r="T255" s="101"/>
      <c r="U255" s="101"/>
      <c r="V255" s="101"/>
    </row>
    <row r="256" spans="1:22" x14ac:dyDescent="0.25">
      <c r="A256" s="101"/>
      <c r="B256" s="101"/>
      <c r="C256" s="101"/>
      <c r="D256" s="101"/>
      <c r="E256" s="101"/>
      <c r="F256" s="101"/>
      <c r="G256" s="101"/>
      <c r="H256" s="101"/>
      <c r="I256" s="101"/>
      <c r="J256" s="101"/>
      <c r="K256" s="101"/>
      <c r="L256" s="101"/>
      <c r="M256" s="101"/>
      <c r="N256" s="101"/>
      <c r="O256" s="101"/>
      <c r="P256" s="101"/>
      <c r="Q256" s="101"/>
      <c r="R256" s="101"/>
      <c r="S256" s="101"/>
      <c r="T256" s="101"/>
      <c r="U256" s="101"/>
      <c r="V256" s="101"/>
    </row>
    <row r="257" spans="1:22" x14ac:dyDescent="0.25">
      <c r="A257" s="101"/>
      <c r="B257" s="101"/>
      <c r="C257" s="101"/>
      <c r="D257" s="101"/>
      <c r="E257" s="101"/>
      <c r="F257" s="101"/>
      <c r="G257" s="101"/>
      <c r="H257" s="101"/>
      <c r="I257" s="101"/>
      <c r="J257" s="101"/>
      <c r="K257" s="101"/>
      <c r="L257" s="101"/>
      <c r="M257" s="101"/>
      <c r="N257" s="101"/>
      <c r="O257" s="101"/>
      <c r="P257" s="101"/>
      <c r="Q257" s="101"/>
      <c r="R257" s="101"/>
      <c r="S257" s="101"/>
      <c r="T257" s="101"/>
      <c r="U257" s="101"/>
      <c r="V257" s="101"/>
    </row>
    <row r="258" spans="1:22" x14ac:dyDescent="0.25">
      <c r="A258" s="101"/>
      <c r="B258" s="101"/>
      <c r="C258" s="101"/>
      <c r="D258" s="101"/>
      <c r="E258" s="101"/>
      <c r="F258" s="101"/>
      <c r="G258" s="101"/>
      <c r="H258" s="101"/>
      <c r="I258" s="101"/>
      <c r="J258" s="101"/>
      <c r="K258" s="101"/>
      <c r="L258" s="101"/>
      <c r="M258" s="101"/>
      <c r="N258" s="101"/>
      <c r="O258" s="101"/>
      <c r="P258" s="101"/>
      <c r="Q258" s="101"/>
      <c r="R258" s="101"/>
      <c r="S258" s="101"/>
      <c r="T258" s="101"/>
      <c r="U258" s="101"/>
      <c r="V258" s="101"/>
    </row>
    <row r="259" spans="1:22" x14ac:dyDescent="0.25">
      <c r="A259" s="101"/>
      <c r="B259" s="101"/>
      <c r="C259" s="101"/>
      <c r="D259" s="101"/>
      <c r="E259" s="101"/>
      <c r="F259" s="101"/>
      <c r="G259" s="101"/>
      <c r="H259" s="101"/>
      <c r="I259" s="101"/>
      <c r="J259" s="101"/>
      <c r="K259" s="101"/>
      <c r="L259" s="101"/>
      <c r="M259" s="101"/>
      <c r="N259" s="101"/>
      <c r="O259" s="101"/>
      <c r="P259" s="101"/>
      <c r="Q259" s="101"/>
      <c r="R259" s="101"/>
      <c r="S259" s="101"/>
      <c r="T259" s="101"/>
      <c r="U259" s="101"/>
      <c r="V259" s="101"/>
    </row>
    <row r="260" spans="1:22" x14ac:dyDescent="0.25">
      <c r="A260" s="101"/>
      <c r="B260" s="101"/>
      <c r="C260" s="101"/>
      <c r="D260" s="101"/>
      <c r="E260" s="101"/>
      <c r="F260" s="101"/>
      <c r="G260" s="101"/>
      <c r="H260" s="101"/>
      <c r="I260" s="101"/>
      <c r="J260" s="101"/>
      <c r="K260" s="101"/>
      <c r="L260" s="101"/>
      <c r="M260" s="101"/>
      <c r="N260" s="101"/>
      <c r="O260" s="101"/>
      <c r="P260" s="101"/>
      <c r="Q260" s="101"/>
      <c r="R260" s="101"/>
      <c r="S260" s="101"/>
      <c r="T260" s="101"/>
      <c r="U260" s="101"/>
      <c r="V260" s="101"/>
    </row>
    <row r="261" spans="1:22" x14ac:dyDescent="0.25">
      <c r="A261" s="101"/>
      <c r="B261" s="101"/>
      <c r="C261" s="101"/>
      <c r="D261" s="101"/>
      <c r="E261" s="101"/>
      <c r="F261" s="101"/>
      <c r="G261" s="101"/>
      <c r="H261" s="101"/>
      <c r="I261" s="101"/>
      <c r="J261" s="101"/>
      <c r="K261" s="101"/>
      <c r="L261" s="101"/>
      <c r="M261" s="101"/>
      <c r="N261" s="101"/>
      <c r="O261" s="101"/>
      <c r="P261" s="101"/>
      <c r="Q261" s="101"/>
      <c r="R261" s="101"/>
      <c r="S261" s="101"/>
      <c r="T261" s="101"/>
      <c r="U261" s="101"/>
      <c r="V261" s="101"/>
    </row>
    <row r="262" spans="1:22" x14ac:dyDescent="0.25">
      <c r="A262" s="101"/>
      <c r="B262" s="101"/>
      <c r="C262" s="101"/>
      <c r="D262" s="101"/>
      <c r="E262" s="101"/>
      <c r="F262" s="101"/>
      <c r="G262" s="101"/>
      <c r="H262" s="101"/>
      <c r="I262" s="101"/>
      <c r="J262" s="101"/>
      <c r="K262" s="101"/>
      <c r="L262" s="101"/>
      <c r="M262" s="101"/>
      <c r="N262" s="101"/>
      <c r="O262" s="101"/>
      <c r="P262" s="101"/>
      <c r="Q262" s="101"/>
      <c r="R262" s="101"/>
      <c r="S262" s="101"/>
      <c r="T262" s="101"/>
      <c r="U262" s="101"/>
      <c r="V262" s="101"/>
    </row>
    <row r="263" spans="1:22" x14ac:dyDescent="0.25">
      <c r="A263" s="101"/>
      <c r="B263" s="101"/>
      <c r="C263" s="101"/>
      <c r="D263" s="101"/>
      <c r="E263" s="101"/>
      <c r="F263" s="101"/>
      <c r="G263" s="101"/>
      <c r="H263" s="101"/>
      <c r="I263" s="101"/>
      <c r="J263" s="101"/>
      <c r="K263" s="101"/>
      <c r="L263" s="101"/>
      <c r="M263" s="101"/>
      <c r="N263" s="101"/>
      <c r="O263" s="101"/>
      <c r="P263" s="101"/>
      <c r="Q263" s="101"/>
      <c r="R263" s="101"/>
      <c r="S263" s="101"/>
      <c r="T263" s="101"/>
      <c r="U263" s="101"/>
      <c r="V263" s="101"/>
    </row>
    <row r="264" spans="1:22" x14ac:dyDescent="0.25">
      <c r="A264" s="101"/>
      <c r="B264" s="101"/>
      <c r="C264" s="101"/>
      <c r="D264" s="101"/>
      <c r="E264" s="101"/>
      <c r="F264" s="101"/>
      <c r="G264" s="101"/>
      <c r="H264" s="101"/>
      <c r="I264" s="101"/>
      <c r="J264" s="101"/>
      <c r="K264" s="101"/>
      <c r="L264" s="101"/>
      <c r="M264" s="101"/>
      <c r="N264" s="101"/>
      <c r="O264" s="101"/>
      <c r="P264" s="101"/>
      <c r="Q264" s="101"/>
      <c r="R264" s="101"/>
      <c r="S264" s="101"/>
      <c r="T264" s="101"/>
      <c r="U264" s="101"/>
      <c r="V264" s="101"/>
    </row>
    <row r="265" spans="1:22" x14ac:dyDescent="0.25">
      <c r="A265" s="101"/>
      <c r="B265" s="101"/>
      <c r="C265" s="101"/>
      <c r="D265" s="101"/>
      <c r="E265" s="101"/>
      <c r="F265" s="101"/>
      <c r="G265" s="101"/>
      <c r="H265" s="101"/>
      <c r="I265" s="101"/>
      <c r="J265" s="101"/>
      <c r="K265" s="101"/>
      <c r="L265" s="101"/>
      <c r="M265" s="101"/>
      <c r="N265" s="101"/>
      <c r="O265" s="101"/>
      <c r="P265" s="101"/>
      <c r="Q265" s="101"/>
      <c r="R265" s="101"/>
      <c r="S265" s="101"/>
      <c r="T265" s="101"/>
      <c r="U265" s="101"/>
      <c r="V265" s="101"/>
    </row>
    <row r="266" spans="1:22" x14ac:dyDescent="0.25">
      <c r="A266" s="101"/>
      <c r="B266" s="101"/>
      <c r="C266" s="101"/>
      <c r="D266" s="101"/>
      <c r="E266" s="101"/>
      <c r="F266" s="101"/>
      <c r="G266" s="101"/>
      <c r="H266" s="101"/>
      <c r="I266" s="101"/>
      <c r="J266" s="101"/>
      <c r="K266" s="101"/>
      <c r="L266" s="101"/>
      <c r="M266" s="101"/>
      <c r="N266" s="101"/>
      <c r="O266" s="101"/>
      <c r="P266" s="101"/>
      <c r="Q266" s="101"/>
      <c r="R266" s="101"/>
      <c r="S266" s="101"/>
      <c r="T266" s="101"/>
      <c r="U266" s="101"/>
      <c r="V266" s="101"/>
    </row>
    <row r="267" spans="1:22" x14ac:dyDescent="0.25">
      <c r="A267" s="101"/>
      <c r="B267" s="101"/>
      <c r="C267" s="101"/>
      <c r="D267" s="101"/>
      <c r="E267" s="101"/>
      <c r="F267" s="101"/>
      <c r="G267" s="101"/>
      <c r="H267" s="101"/>
      <c r="I267" s="101"/>
      <c r="J267" s="101"/>
      <c r="K267" s="101"/>
      <c r="L267" s="101"/>
      <c r="M267" s="101"/>
      <c r="N267" s="101"/>
      <c r="O267" s="101"/>
      <c r="P267" s="101"/>
      <c r="Q267" s="101"/>
      <c r="R267" s="101"/>
      <c r="S267" s="101"/>
      <c r="T267" s="101"/>
      <c r="U267" s="101"/>
      <c r="V267" s="101"/>
    </row>
    <row r="268" spans="1:22" x14ac:dyDescent="0.25">
      <c r="A268" s="101"/>
      <c r="B268" s="101"/>
      <c r="C268" s="101"/>
      <c r="D268" s="101"/>
      <c r="E268" s="101"/>
      <c r="F268" s="101"/>
      <c r="G268" s="101"/>
      <c r="H268" s="101"/>
      <c r="I268" s="101"/>
      <c r="J268" s="101"/>
      <c r="K268" s="101"/>
      <c r="L268" s="101"/>
      <c r="M268" s="101"/>
      <c r="N268" s="101"/>
      <c r="O268" s="101"/>
      <c r="P268" s="101"/>
      <c r="Q268" s="101"/>
      <c r="R268" s="101"/>
      <c r="S268" s="101"/>
      <c r="T268" s="101"/>
      <c r="U268" s="101"/>
      <c r="V268" s="101"/>
    </row>
    <row r="269" spans="1:22" x14ac:dyDescent="0.25">
      <c r="A269" s="101"/>
      <c r="B269" s="101"/>
      <c r="C269" s="101"/>
      <c r="D269" s="101"/>
      <c r="E269" s="101"/>
      <c r="F269" s="101"/>
      <c r="G269" s="101"/>
      <c r="H269" s="101"/>
      <c r="I269" s="101"/>
      <c r="J269" s="101"/>
      <c r="K269" s="101"/>
      <c r="L269" s="101"/>
      <c r="M269" s="101"/>
      <c r="N269" s="101"/>
      <c r="O269" s="101"/>
      <c r="P269" s="101"/>
      <c r="Q269" s="101"/>
      <c r="R269" s="101"/>
      <c r="S269" s="101"/>
      <c r="T269" s="101"/>
      <c r="U269" s="101"/>
      <c r="V269" s="101"/>
    </row>
    <row r="270" spans="1:22" x14ac:dyDescent="0.25">
      <c r="A270" s="101"/>
      <c r="B270" s="101"/>
      <c r="C270" s="101"/>
      <c r="D270" s="101"/>
      <c r="E270" s="101"/>
      <c r="F270" s="101"/>
      <c r="G270" s="101"/>
      <c r="H270" s="101"/>
      <c r="I270" s="101"/>
      <c r="J270" s="101"/>
      <c r="K270" s="101"/>
      <c r="L270" s="101"/>
      <c r="M270" s="101"/>
      <c r="N270" s="101"/>
      <c r="O270" s="101"/>
      <c r="P270" s="101"/>
      <c r="Q270" s="101"/>
      <c r="R270" s="101"/>
      <c r="S270" s="101"/>
      <c r="T270" s="101"/>
      <c r="U270" s="101"/>
      <c r="V270" s="101"/>
    </row>
    <row r="271" spans="1:22" x14ac:dyDescent="0.25">
      <c r="A271" s="101"/>
      <c r="B271" s="101"/>
      <c r="C271" s="101"/>
      <c r="D271" s="101"/>
      <c r="E271" s="101"/>
      <c r="F271" s="101"/>
      <c r="G271" s="101"/>
      <c r="H271" s="101"/>
      <c r="I271" s="101"/>
      <c r="J271" s="101"/>
      <c r="K271" s="101"/>
      <c r="L271" s="101"/>
      <c r="M271" s="101"/>
      <c r="N271" s="101"/>
      <c r="O271" s="101"/>
      <c r="P271" s="101"/>
      <c r="Q271" s="101"/>
      <c r="R271" s="101"/>
      <c r="S271" s="101"/>
      <c r="T271" s="101"/>
      <c r="U271" s="101"/>
      <c r="V271" s="101"/>
    </row>
    <row r="272" spans="1:22" x14ac:dyDescent="0.25">
      <c r="A272" s="101"/>
      <c r="B272" s="101"/>
      <c r="C272" s="101"/>
      <c r="D272" s="101"/>
      <c r="E272" s="101"/>
      <c r="F272" s="101"/>
      <c r="G272" s="101"/>
      <c r="H272" s="101"/>
      <c r="I272" s="101"/>
      <c r="J272" s="101"/>
      <c r="K272" s="101"/>
      <c r="L272" s="101"/>
      <c r="M272" s="101"/>
      <c r="N272" s="101"/>
      <c r="O272" s="101"/>
      <c r="P272" s="101"/>
      <c r="Q272" s="101"/>
      <c r="R272" s="101"/>
      <c r="S272" s="101"/>
      <c r="T272" s="101"/>
      <c r="U272" s="101"/>
      <c r="V272" s="101"/>
    </row>
    <row r="273" spans="1:22" x14ac:dyDescent="0.25">
      <c r="A273" s="101"/>
      <c r="B273" s="101"/>
      <c r="C273" s="101"/>
      <c r="D273" s="101"/>
      <c r="E273" s="101"/>
      <c r="F273" s="101"/>
      <c r="G273" s="101"/>
      <c r="H273" s="101"/>
      <c r="I273" s="101"/>
      <c r="J273" s="101"/>
      <c r="K273" s="101"/>
      <c r="L273" s="101"/>
      <c r="M273" s="101"/>
      <c r="N273" s="101"/>
      <c r="O273" s="101"/>
      <c r="P273" s="101"/>
      <c r="Q273" s="101"/>
      <c r="R273" s="101"/>
      <c r="S273" s="101"/>
      <c r="T273" s="101"/>
      <c r="U273" s="101"/>
      <c r="V273" s="101"/>
    </row>
    <row r="274" spans="1:22" x14ac:dyDescent="0.25">
      <c r="A274" s="101"/>
      <c r="B274" s="101"/>
      <c r="C274" s="101"/>
      <c r="D274" s="101"/>
      <c r="E274" s="101"/>
      <c r="F274" s="101"/>
      <c r="G274" s="101"/>
      <c r="H274" s="101"/>
      <c r="I274" s="101"/>
      <c r="J274" s="101"/>
      <c r="K274" s="101"/>
      <c r="L274" s="101"/>
      <c r="M274" s="101"/>
      <c r="N274" s="101"/>
      <c r="O274" s="101"/>
      <c r="P274" s="101"/>
      <c r="Q274" s="101"/>
      <c r="R274" s="101"/>
      <c r="S274" s="101"/>
      <c r="T274" s="101"/>
      <c r="U274" s="101"/>
      <c r="V274" s="101"/>
    </row>
    <row r="275" spans="1:22" x14ac:dyDescent="0.25">
      <c r="A275" s="101"/>
      <c r="B275" s="101"/>
      <c r="C275" s="101"/>
      <c r="D275" s="101"/>
      <c r="E275" s="101"/>
      <c r="F275" s="101"/>
      <c r="G275" s="101"/>
      <c r="H275" s="101"/>
      <c r="I275" s="101"/>
      <c r="J275" s="101"/>
      <c r="K275" s="101"/>
      <c r="L275" s="101"/>
      <c r="M275" s="101"/>
      <c r="N275" s="101"/>
      <c r="O275" s="101"/>
      <c r="P275" s="101"/>
      <c r="Q275" s="101"/>
      <c r="R275" s="101"/>
      <c r="S275" s="101"/>
      <c r="T275" s="101"/>
      <c r="U275" s="101"/>
      <c r="V275" s="101"/>
    </row>
    <row r="276" spans="1:22" x14ac:dyDescent="0.25">
      <c r="A276" s="101"/>
      <c r="B276" s="101"/>
      <c r="C276" s="101"/>
      <c r="D276" s="101"/>
      <c r="E276" s="101"/>
      <c r="F276" s="101"/>
      <c r="G276" s="101"/>
      <c r="H276" s="101"/>
      <c r="I276" s="101"/>
      <c r="J276" s="101"/>
      <c r="K276" s="101"/>
      <c r="L276" s="101"/>
      <c r="M276" s="101"/>
      <c r="N276" s="101"/>
      <c r="O276" s="101"/>
      <c r="P276" s="101"/>
      <c r="Q276" s="101"/>
      <c r="R276" s="101"/>
      <c r="S276" s="101"/>
      <c r="T276" s="101"/>
      <c r="U276" s="101"/>
      <c r="V276" s="101"/>
    </row>
    <row r="277" spans="1:22" x14ac:dyDescent="0.25">
      <c r="A277" s="101"/>
      <c r="B277" s="101"/>
      <c r="C277" s="101"/>
      <c r="D277" s="101"/>
      <c r="E277" s="101"/>
      <c r="F277" s="101"/>
      <c r="G277" s="101"/>
      <c r="H277" s="101"/>
      <c r="I277" s="101"/>
      <c r="J277" s="101"/>
      <c r="K277" s="101"/>
      <c r="L277" s="101"/>
      <c r="M277" s="101"/>
      <c r="N277" s="101"/>
      <c r="O277" s="101"/>
      <c r="P277" s="101"/>
      <c r="Q277" s="101"/>
      <c r="R277" s="101"/>
      <c r="S277" s="101"/>
      <c r="T277" s="101"/>
      <c r="U277" s="101"/>
      <c r="V277" s="101"/>
    </row>
    <row r="278" spans="1:22" x14ac:dyDescent="0.25">
      <c r="A278" s="101"/>
      <c r="B278" s="101"/>
      <c r="C278" s="101"/>
      <c r="D278" s="101"/>
      <c r="E278" s="101"/>
      <c r="F278" s="101"/>
      <c r="G278" s="101"/>
      <c r="H278" s="101"/>
      <c r="I278" s="101"/>
      <c r="J278" s="101"/>
      <c r="K278" s="101"/>
      <c r="L278" s="101"/>
      <c r="M278" s="101"/>
      <c r="N278" s="101"/>
      <c r="O278" s="101"/>
      <c r="P278" s="101"/>
      <c r="Q278" s="101"/>
      <c r="R278" s="101"/>
      <c r="S278" s="101"/>
      <c r="T278" s="101"/>
      <c r="U278" s="101"/>
      <c r="V278" s="101"/>
    </row>
    <row r="279" spans="1:22" x14ac:dyDescent="0.25">
      <c r="A279" s="101"/>
      <c r="B279" s="101"/>
      <c r="C279" s="101"/>
      <c r="D279" s="101"/>
      <c r="E279" s="101"/>
      <c r="F279" s="101"/>
      <c r="G279" s="101"/>
      <c r="H279" s="101"/>
      <c r="I279" s="101"/>
      <c r="J279" s="101"/>
      <c r="K279" s="101"/>
      <c r="L279" s="101"/>
      <c r="M279" s="101"/>
      <c r="N279" s="101"/>
      <c r="O279" s="101"/>
      <c r="P279" s="101"/>
      <c r="Q279" s="101"/>
      <c r="R279" s="101"/>
      <c r="S279" s="101"/>
      <c r="T279" s="101"/>
      <c r="U279" s="101"/>
      <c r="V279" s="101"/>
    </row>
    <row r="280" spans="1:22" x14ac:dyDescent="0.25">
      <c r="A280" s="101"/>
      <c r="B280" s="101"/>
      <c r="C280" s="101"/>
      <c r="D280" s="101"/>
      <c r="E280" s="101"/>
      <c r="F280" s="101"/>
      <c r="G280" s="101"/>
      <c r="H280" s="101"/>
      <c r="I280" s="101"/>
      <c r="J280" s="101"/>
      <c r="K280" s="101"/>
      <c r="L280" s="101"/>
      <c r="M280" s="101"/>
      <c r="N280" s="101"/>
      <c r="O280" s="101"/>
      <c r="P280" s="101"/>
      <c r="Q280" s="101"/>
      <c r="R280" s="101"/>
      <c r="S280" s="101"/>
      <c r="T280" s="101"/>
      <c r="U280" s="101"/>
      <c r="V280" s="101"/>
    </row>
    <row r="281" spans="1:22" x14ac:dyDescent="0.25">
      <c r="A281" s="101"/>
      <c r="B281" s="101"/>
      <c r="C281" s="101"/>
      <c r="D281" s="101"/>
      <c r="E281" s="101"/>
      <c r="F281" s="101"/>
      <c r="G281" s="101"/>
      <c r="H281" s="101"/>
      <c r="I281" s="101"/>
      <c r="J281" s="101"/>
      <c r="K281" s="101"/>
      <c r="L281" s="101"/>
      <c r="M281" s="101"/>
      <c r="N281" s="101"/>
      <c r="O281" s="101"/>
      <c r="P281" s="101"/>
      <c r="Q281" s="101"/>
      <c r="R281" s="101"/>
      <c r="S281" s="101"/>
      <c r="T281" s="101"/>
      <c r="U281" s="101"/>
      <c r="V281" s="101"/>
    </row>
    <row r="282" spans="1:22" x14ac:dyDescent="0.25">
      <c r="A282" s="101"/>
      <c r="B282" s="101"/>
      <c r="C282" s="101"/>
      <c r="D282" s="101"/>
      <c r="E282" s="101"/>
      <c r="F282" s="101"/>
      <c r="G282" s="101"/>
      <c r="H282" s="101"/>
      <c r="I282" s="101"/>
      <c r="J282" s="101"/>
      <c r="K282" s="101"/>
      <c r="L282" s="101"/>
      <c r="M282" s="101"/>
      <c r="N282" s="101"/>
      <c r="O282" s="101"/>
      <c r="P282" s="101"/>
      <c r="Q282" s="101"/>
      <c r="R282" s="101"/>
      <c r="S282" s="101"/>
      <c r="T282" s="101"/>
      <c r="U282" s="101"/>
      <c r="V282" s="101"/>
    </row>
    <row r="283" spans="1:22" x14ac:dyDescent="0.25">
      <c r="A283" s="101"/>
      <c r="B283" s="101"/>
      <c r="C283" s="101"/>
      <c r="D283" s="101"/>
      <c r="E283" s="101"/>
      <c r="F283" s="101"/>
      <c r="G283" s="101"/>
      <c r="H283" s="101"/>
      <c r="I283" s="101"/>
      <c r="J283" s="101"/>
      <c r="K283" s="101"/>
      <c r="L283" s="101"/>
      <c r="M283" s="101"/>
      <c r="N283" s="101"/>
      <c r="O283" s="101"/>
      <c r="P283" s="101"/>
      <c r="Q283" s="101"/>
      <c r="R283" s="101"/>
      <c r="S283" s="101"/>
      <c r="T283" s="101"/>
      <c r="U283" s="101"/>
      <c r="V283" s="101"/>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08F7F1-5AEC-440C-A5D6-D62A5FE6F7C1}">
  <dimension ref="A1:BF547"/>
  <sheetViews>
    <sheetView workbookViewId="0">
      <selection activeCell="A3" sqref="A3:J3"/>
    </sheetView>
  </sheetViews>
  <sheetFormatPr defaultRowHeight="15" x14ac:dyDescent="0.25"/>
  <cols>
    <col min="1" max="1" width="9.42578125" bestFit="1" customWidth="1"/>
    <col min="2" max="2" width="21.5703125" customWidth="1"/>
    <col min="3" max="8" width="9.42578125" bestFit="1" customWidth="1"/>
    <col min="9" max="9" width="11.5703125" bestFit="1" customWidth="1"/>
    <col min="10" max="10" width="10.85546875" bestFit="1" customWidth="1"/>
    <col min="11" max="12" width="9.42578125" bestFit="1" customWidth="1"/>
    <col min="13" max="13" width="9.5703125" bestFit="1" customWidth="1"/>
    <col min="14" max="17" width="9.42578125" bestFit="1" customWidth="1"/>
    <col min="18" max="18" width="9.5703125" bestFit="1" customWidth="1"/>
    <col min="19" max="20" width="11.5703125" bestFit="1" customWidth="1"/>
    <col min="21" max="21" width="10.42578125" bestFit="1" customWidth="1"/>
    <col min="22" max="22" width="10.42578125" customWidth="1"/>
    <col min="257" max="257" width="9.42578125" bestFit="1" customWidth="1"/>
    <col min="258" max="258" width="21.5703125" customWidth="1"/>
    <col min="259" max="264" width="9.42578125" bestFit="1" customWidth="1"/>
    <col min="265" max="265" width="11.5703125" bestFit="1" customWidth="1"/>
    <col min="266" max="266" width="10.85546875" bestFit="1" customWidth="1"/>
    <col min="267" max="268" width="9.42578125" bestFit="1" customWidth="1"/>
    <col min="269" max="269" width="9.5703125" bestFit="1" customWidth="1"/>
    <col min="270" max="273" width="9.42578125" bestFit="1" customWidth="1"/>
    <col min="274" max="274" width="9.5703125" bestFit="1" customWidth="1"/>
    <col min="275" max="276" width="11.5703125" bestFit="1" customWidth="1"/>
    <col min="277" max="277" width="10.42578125" bestFit="1" customWidth="1"/>
    <col min="278" max="278" width="10.42578125" customWidth="1"/>
    <col min="513" max="513" width="9.42578125" bestFit="1" customWidth="1"/>
    <col min="514" max="514" width="21.5703125" customWidth="1"/>
    <col min="515" max="520" width="9.42578125" bestFit="1" customWidth="1"/>
    <col min="521" max="521" width="11.5703125" bestFit="1" customWidth="1"/>
    <col min="522" max="522" width="10.85546875" bestFit="1" customWidth="1"/>
    <col min="523" max="524" width="9.42578125" bestFit="1" customWidth="1"/>
    <col min="525" max="525" width="9.5703125" bestFit="1" customWidth="1"/>
    <col min="526" max="529" width="9.42578125" bestFit="1" customWidth="1"/>
    <col min="530" max="530" width="9.5703125" bestFit="1" customWidth="1"/>
    <col min="531" max="532" width="11.5703125" bestFit="1" customWidth="1"/>
    <col min="533" max="533" width="10.42578125" bestFit="1" customWidth="1"/>
    <col min="534" max="534" width="10.42578125" customWidth="1"/>
    <col min="769" max="769" width="9.42578125" bestFit="1" customWidth="1"/>
    <col min="770" max="770" width="21.5703125" customWidth="1"/>
    <col min="771" max="776" width="9.42578125" bestFit="1" customWidth="1"/>
    <col min="777" max="777" width="11.5703125" bestFit="1" customWidth="1"/>
    <col min="778" max="778" width="10.85546875" bestFit="1" customWidth="1"/>
    <col min="779" max="780" width="9.42578125" bestFit="1" customWidth="1"/>
    <col min="781" max="781" width="9.5703125" bestFit="1" customWidth="1"/>
    <col min="782" max="785" width="9.42578125" bestFit="1" customWidth="1"/>
    <col min="786" max="786" width="9.5703125" bestFit="1" customWidth="1"/>
    <col min="787" max="788" width="11.5703125" bestFit="1" customWidth="1"/>
    <col min="789" max="789" width="10.42578125" bestFit="1" customWidth="1"/>
    <col min="790" max="790" width="10.42578125" customWidth="1"/>
    <col min="1025" max="1025" width="9.42578125" bestFit="1" customWidth="1"/>
    <col min="1026" max="1026" width="21.5703125" customWidth="1"/>
    <col min="1027" max="1032" width="9.42578125" bestFit="1" customWidth="1"/>
    <col min="1033" max="1033" width="11.5703125" bestFit="1" customWidth="1"/>
    <col min="1034" max="1034" width="10.85546875" bestFit="1" customWidth="1"/>
    <col min="1035" max="1036" width="9.42578125" bestFit="1" customWidth="1"/>
    <col min="1037" max="1037" width="9.5703125" bestFit="1" customWidth="1"/>
    <col min="1038" max="1041" width="9.42578125" bestFit="1" customWidth="1"/>
    <col min="1042" max="1042" width="9.5703125" bestFit="1" customWidth="1"/>
    <col min="1043" max="1044" width="11.5703125" bestFit="1" customWidth="1"/>
    <col min="1045" max="1045" width="10.42578125" bestFit="1" customWidth="1"/>
    <col min="1046" max="1046" width="10.42578125" customWidth="1"/>
    <col min="1281" max="1281" width="9.42578125" bestFit="1" customWidth="1"/>
    <col min="1282" max="1282" width="21.5703125" customWidth="1"/>
    <col min="1283" max="1288" width="9.42578125" bestFit="1" customWidth="1"/>
    <col min="1289" max="1289" width="11.5703125" bestFit="1" customWidth="1"/>
    <col min="1290" max="1290" width="10.85546875" bestFit="1" customWidth="1"/>
    <col min="1291" max="1292" width="9.42578125" bestFit="1" customWidth="1"/>
    <col min="1293" max="1293" width="9.5703125" bestFit="1" customWidth="1"/>
    <col min="1294" max="1297" width="9.42578125" bestFit="1" customWidth="1"/>
    <col min="1298" max="1298" width="9.5703125" bestFit="1" customWidth="1"/>
    <col min="1299" max="1300" width="11.5703125" bestFit="1" customWidth="1"/>
    <col min="1301" max="1301" width="10.42578125" bestFit="1" customWidth="1"/>
    <col min="1302" max="1302" width="10.42578125" customWidth="1"/>
    <col min="1537" max="1537" width="9.42578125" bestFit="1" customWidth="1"/>
    <col min="1538" max="1538" width="21.5703125" customWidth="1"/>
    <col min="1539" max="1544" width="9.42578125" bestFit="1" customWidth="1"/>
    <col min="1545" max="1545" width="11.5703125" bestFit="1" customWidth="1"/>
    <col min="1546" max="1546" width="10.85546875" bestFit="1" customWidth="1"/>
    <col min="1547" max="1548" width="9.42578125" bestFit="1" customWidth="1"/>
    <col min="1549" max="1549" width="9.5703125" bestFit="1" customWidth="1"/>
    <col min="1550" max="1553" width="9.42578125" bestFit="1" customWidth="1"/>
    <col min="1554" max="1554" width="9.5703125" bestFit="1" customWidth="1"/>
    <col min="1555" max="1556" width="11.5703125" bestFit="1" customWidth="1"/>
    <col min="1557" max="1557" width="10.42578125" bestFit="1" customWidth="1"/>
    <col min="1558" max="1558" width="10.42578125" customWidth="1"/>
    <col min="1793" max="1793" width="9.42578125" bestFit="1" customWidth="1"/>
    <col min="1794" max="1794" width="21.5703125" customWidth="1"/>
    <col min="1795" max="1800" width="9.42578125" bestFit="1" customWidth="1"/>
    <col min="1801" max="1801" width="11.5703125" bestFit="1" customWidth="1"/>
    <col min="1802" max="1802" width="10.85546875" bestFit="1" customWidth="1"/>
    <col min="1803" max="1804" width="9.42578125" bestFit="1" customWidth="1"/>
    <col min="1805" max="1805" width="9.5703125" bestFit="1" customWidth="1"/>
    <col min="1806" max="1809" width="9.42578125" bestFit="1" customWidth="1"/>
    <col min="1810" max="1810" width="9.5703125" bestFit="1" customWidth="1"/>
    <col min="1811" max="1812" width="11.5703125" bestFit="1" customWidth="1"/>
    <col min="1813" max="1813" width="10.42578125" bestFit="1" customWidth="1"/>
    <col min="1814" max="1814" width="10.42578125" customWidth="1"/>
    <col min="2049" max="2049" width="9.42578125" bestFit="1" customWidth="1"/>
    <col min="2050" max="2050" width="21.5703125" customWidth="1"/>
    <col min="2051" max="2056" width="9.42578125" bestFit="1" customWidth="1"/>
    <col min="2057" max="2057" width="11.5703125" bestFit="1" customWidth="1"/>
    <col min="2058" max="2058" width="10.85546875" bestFit="1" customWidth="1"/>
    <col min="2059" max="2060" width="9.42578125" bestFit="1" customWidth="1"/>
    <col min="2061" max="2061" width="9.5703125" bestFit="1" customWidth="1"/>
    <col min="2062" max="2065" width="9.42578125" bestFit="1" customWidth="1"/>
    <col min="2066" max="2066" width="9.5703125" bestFit="1" customWidth="1"/>
    <col min="2067" max="2068" width="11.5703125" bestFit="1" customWidth="1"/>
    <col min="2069" max="2069" width="10.42578125" bestFit="1" customWidth="1"/>
    <col min="2070" max="2070" width="10.42578125" customWidth="1"/>
    <col min="2305" max="2305" width="9.42578125" bestFit="1" customWidth="1"/>
    <col min="2306" max="2306" width="21.5703125" customWidth="1"/>
    <col min="2307" max="2312" width="9.42578125" bestFit="1" customWidth="1"/>
    <col min="2313" max="2313" width="11.5703125" bestFit="1" customWidth="1"/>
    <col min="2314" max="2314" width="10.85546875" bestFit="1" customWidth="1"/>
    <col min="2315" max="2316" width="9.42578125" bestFit="1" customWidth="1"/>
    <col min="2317" max="2317" width="9.5703125" bestFit="1" customWidth="1"/>
    <col min="2318" max="2321" width="9.42578125" bestFit="1" customWidth="1"/>
    <col min="2322" max="2322" width="9.5703125" bestFit="1" customWidth="1"/>
    <col min="2323" max="2324" width="11.5703125" bestFit="1" customWidth="1"/>
    <col min="2325" max="2325" width="10.42578125" bestFit="1" customWidth="1"/>
    <col min="2326" max="2326" width="10.42578125" customWidth="1"/>
    <col min="2561" max="2561" width="9.42578125" bestFit="1" customWidth="1"/>
    <col min="2562" max="2562" width="21.5703125" customWidth="1"/>
    <col min="2563" max="2568" width="9.42578125" bestFit="1" customWidth="1"/>
    <col min="2569" max="2569" width="11.5703125" bestFit="1" customWidth="1"/>
    <col min="2570" max="2570" width="10.85546875" bestFit="1" customWidth="1"/>
    <col min="2571" max="2572" width="9.42578125" bestFit="1" customWidth="1"/>
    <col min="2573" max="2573" width="9.5703125" bestFit="1" customWidth="1"/>
    <col min="2574" max="2577" width="9.42578125" bestFit="1" customWidth="1"/>
    <col min="2578" max="2578" width="9.5703125" bestFit="1" customWidth="1"/>
    <col min="2579" max="2580" width="11.5703125" bestFit="1" customWidth="1"/>
    <col min="2581" max="2581" width="10.42578125" bestFit="1" customWidth="1"/>
    <col min="2582" max="2582" width="10.42578125" customWidth="1"/>
    <col min="2817" max="2817" width="9.42578125" bestFit="1" customWidth="1"/>
    <col min="2818" max="2818" width="21.5703125" customWidth="1"/>
    <col min="2819" max="2824" width="9.42578125" bestFit="1" customWidth="1"/>
    <col min="2825" max="2825" width="11.5703125" bestFit="1" customWidth="1"/>
    <col min="2826" max="2826" width="10.85546875" bestFit="1" customWidth="1"/>
    <col min="2827" max="2828" width="9.42578125" bestFit="1" customWidth="1"/>
    <col min="2829" max="2829" width="9.5703125" bestFit="1" customWidth="1"/>
    <col min="2830" max="2833" width="9.42578125" bestFit="1" customWidth="1"/>
    <col min="2834" max="2834" width="9.5703125" bestFit="1" customWidth="1"/>
    <col min="2835" max="2836" width="11.5703125" bestFit="1" customWidth="1"/>
    <col min="2837" max="2837" width="10.42578125" bestFit="1" customWidth="1"/>
    <col min="2838" max="2838" width="10.42578125" customWidth="1"/>
    <col min="3073" max="3073" width="9.42578125" bestFit="1" customWidth="1"/>
    <col min="3074" max="3074" width="21.5703125" customWidth="1"/>
    <col min="3075" max="3080" width="9.42578125" bestFit="1" customWidth="1"/>
    <col min="3081" max="3081" width="11.5703125" bestFit="1" customWidth="1"/>
    <col min="3082" max="3082" width="10.85546875" bestFit="1" customWidth="1"/>
    <col min="3083" max="3084" width="9.42578125" bestFit="1" customWidth="1"/>
    <col min="3085" max="3085" width="9.5703125" bestFit="1" customWidth="1"/>
    <col min="3086" max="3089" width="9.42578125" bestFit="1" customWidth="1"/>
    <col min="3090" max="3090" width="9.5703125" bestFit="1" customWidth="1"/>
    <col min="3091" max="3092" width="11.5703125" bestFit="1" customWidth="1"/>
    <col min="3093" max="3093" width="10.42578125" bestFit="1" customWidth="1"/>
    <col min="3094" max="3094" width="10.42578125" customWidth="1"/>
    <col min="3329" max="3329" width="9.42578125" bestFit="1" customWidth="1"/>
    <col min="3330" max="3330" width="21.5703125" customWidth="1"/>
    <col min="3331" max="3336" width="9.42578125" bestFit="1" customWidth="1"/>
    <col min="3337" max="3337" width="11.5703125" bestFit="1" customWidth="1"/>
    <col min="3338" max="3338" width="10.85546875" bestFit="1" customWidth="1"/>
    <col min="3339" max="3340" width="9.42578125" bestFit="1" customWidth="1"/>
    <col min="3341" max="3341" width="9.5703125" bestFit="1" customWidth="1"/>
    <col min="3342" max="3345" width="9.42578125" bestFit="1" customWidth="1"/>
    <col min="3346" max="3346" width="9.5703125" bestFit="1" customWidth="1"/>
    <col min="3347" max="3348" width="11.5703125" bestFit="1" customWidth="1"/>
    <col min="3349" max="3349" width="10.42578125" bestFit="1" customWidth="1"/>
    <col min="3350" max="3350" width="10.42578125" customWidth="1"/>
    <col min="3585" max="3585" width="9.42578125" bestFit="1" customWidth="1"/>
    <col min="3586" max="3586" width="21.5703125" customWidth="1"/>
    <col min="3587" max="3592" width="9.42578125" bestFit="1" customWidth="1"/>
    <col min="3593" max="3593" width="11.5703125" bestFit="1" customWidth="1"/>
    <col min="3594" max="3594" width="10.85546875" bestFit="1" customWidth="1"/>
    <col min="3595" max="3596" width="9.42578125" bestFit="1" customWidth="1"/>
    <col min="3597" max="3597" width="9.5703125" bestFit="1" customWidth="1"/>
    <col min="3598" max="3601" width="9.42578125" bestFit="1" customWidth="1"/>
    <col min="3602" max="3602" width="9.5703125" bestFit="1" customWidth="1"/>
    <col min="3603" max="3604" width="11.5703125" bestFit="1" customWidth="1"/>
    <col min="3605" max="3605" width="10.42578125" bestFit="1" customWidth="1"/>
    <col min="3606" max="3606" width="10.42578125" customWidth="1"/>
    <col min="3841" max="3841" width="9.42578125" bestFit="1" customWidth="1"/>
    <col min="3842" max="3842" width="21.5703125" customWidth="1"/>
    <col min="3843" max="3848" width="9.42578125" bestFit="1" customWidth="1"/>
    <col min="3849" max="3849" width="11.5703125" bestFit="1" customWidth="1"/>
    <col min="3850" max="3850" width="10.85546875" bestFit="1" customWidth="1"/>
    <col min="3851" max="3852" width="9.42578125" bestFit="1" customWidth="1"/>
    <col min="3853" max="3853" width="9.5703125" bestFit="1" customWidth="1"/>
    <col min="3854" max="3857" width="9.42578125" bestFit="1" customWidth="1"/>
    <col min="3858" max="3858" width="9.5703125" bestFit="1" customWidth="1"/>
    <col min="3859" max="3860" width="11.5703125" bestFit="1" customWidth="1"/>
    <col min="3861" max="3861" width="10.42578125" bestFit="1" customWidth="1"/>
    <col min="3862" max="3862" width="10.42578125" customWidth="1"/>
    <col min="4097" max="4097" width="9.42578125" bestFit="1" customWidth="1"/>
    <col min="4098" max="4098" width="21.5703125" customWidth="1"/>
    <col min="4099" max="4104" width="9.42578125" bestFit="1" customWidth="1"/>
    <col min="4105" max="4105" width="11.5703125" bestFit="1" customWidth="1"/>
    <col min="4106" max="4106" width="10.85546875" bestFit="1" customWidth="1"/>
    <col min="4107" max="4108" width="9.42578125" bestFit="1" customWidth="1"/>
    <col min="4109" max="4109" width="9.5703125" bestFit="1" customWidth="1"/>
    <col min="4110" max="4113" width="9.42578125" bestFit="1" customWidth="1"/>
    <col min="4114" max="4114" width="9.5703125" bestFit="1" customWidth="1"/>
    <col min="4115" max="4116" width="11.5703125" bestFit="1" customWidth="1"/>
    <col min="4117" max="4117" width="10.42578125" bestFit="1" customWidth="1"/>
    <col min="4118" max="4118" width="10.42578125" customWidth="1"/>
    <col min="4353" max="4353" width="9.42578125" bestFit="1" customWidth="1"/>
    <col min="4354" max="4354" width="21.5703125" customWidth="1"/>
    <col min="4355" max="4360" width="9.42578125" bestFit="1" customWidth="1"/>
    <col min="4361" max="4361" width="11.5703125" bestFit="1" customWidth="1"/>
    <col min="4362" max="4362" width="10.85546875" bestFit="1" customWidth="1"/>
    <col min="4363" max="4364" width="9.42578125" bestFit="1" customWidth="1"/>
    <col min="4365" max="4365" width="9.5703125" bestFit="1" customWidth="1"/>
    <col min="4366" max="4369" width="9.42578125" bestFit="1" customWidth="1"/>
    <col min="4370" max="4370" width="9.5703125" bestFit="1" customWidth="1"/>
    <col min="4371" max="4372" width="11.5703125" bestFit="1" customWidth="1"/>
    <col min="4373" max="4373" width="10.42578125" bestFit="1" customWidth="1"/>
    <col min="4374" max="4374" width="10.42578125" customWidth="1"/>
    <col min="4609" max="4609" width="9.42578125" bestFit="1" customWidth="1"/>
    <col min="4610" max="4610" width="21.5703125" customWidth="1"/>
    <col min="4611" max="4616" width="9.42578125" bestFit="1" customWidth="1"/>
    <col min="4617" max="4617" width="11.5703125" bestFit="1" customWidth="1"/>
    <col min="4618" max="4618" width="10.85546875" bestFit="1" customWidth="1"/>
    <col min="4619" max="4620" width="9.42578125" bestFit="1" customWidth="1"/>
    <col min="4621" max="4621" width="9.5703125" bestFit="1" customWidth="1"/>
    <col min="4622" max="4625" width="9.42578125" bestFit="1" customWidth="1"/>
    <col min="4626" max="4626" width="9.5703125" bestFit="1" customWidth="1"/>
    <col min="4627" max="4628" width="11.5703125" bestFit="1" customWidth="1"/>
    <col min="4629" max="4629" width="10.42578125" bestFit="1" customWidth="1"/>
    <col min="4630" max="4630" width="10.42578125" customWidth="1"/>
    <col min="4865" max="4865" width="9.42578125" bestFit="1" customWidth="1"/>
    <col min="4866" max="4866" width="21.5703125" customWidth="1"/>
    <col min="4867" max="4872" width="9.42578125" bestFit="1" customWidth="1"/>
    <col min="4873" max="4873" width="11.5703125" bestFit="1" customWidth="1"/>
    <col min="4874" max="4874" width="10.85546875" bestFit="1" customWidth="1"/>
    <col min="4875" max="4876" width="9.42578125" bestFit="1" customWidth="1"/>
    <col min="4877" max="4877" width="9.5703125" bestFit="1" customWidth="1"/>
    <col min="4878" max="4881" width="9.42578125" bestFit="1" customWidth="1"/>
    <col min="4882" max="4882" width="9.5703125" bestFit="1" customWidth="1"/>
    <col min="4883" max="4884" width="11.5703125" bestFit="1" customWidth="1"/>
    <col min="4885" max="4885" width="10.42578125" bestFit="1" customWidth="1"/>
    <col min="4886" max="4886" width="10.42578125" customWidth="1"/>
    <col min="5121" max="5121" width="9.42578125" bestFit="1" customWidth="1"/>
    <col min="5122" max="5122" width="21.5703125" customWidth="1"/>
    <col min="5123" max="5128" width="9.42578125" bestFit="1" customWidth="1"/>
    <col min="5129" max="5129" width="11.5703125" bestFit="1" customWidth="1"/>
    <col min="5130" max="5130" width="10.85546875" bestFit="1" customWidth="1"/>
    <col min="5131" max="5132" width="9.42578125" bestFit="1" customWidth="1"/>
    <col min="5133" max="5133" width="9.5703125" bestFit="1" customWidth="1"/>
    <col min="5134" max="5137" width="9.42578125" bestFit="1" customWidth="1"/>
    <col min="5138" max="5138" width="9.5703125" bestFit="1" customWidth="1"/>
    <col min="5139" max="5140" width="11.5703125" bestFit="1" customWidth="1"/>
    <col min="5141" max="5141" width="10.42578125" bestFit="1" customWidth="1"/>
    <col min="5142" max="5142" width="10.42578125" customWidth="1"/>
    <col min="5377" max="5377" width="9.42578125" bestFit="1" customWidth="1"/>
    <col min="5378" max="5378" width="21.5703125" customWidth="1"/>
    <col min="5379" max="5384" width="9.42578125" bestFit="1" customWidth="1"/>
    <col min="5385" max="5385" width="11.5703125" bestFit="1" customWidth="1"/>
    <col min="5386" max="5386" width="10.85546875" bestFit="1" customWidth="1"/>
    <col min="5387" max="5388" width="9.42578125" bestFit="1" customWidth="1"/>
    <col min="5389" max="5389" width="9.5703125" bestFit="1" customWidth="1"/>
    <col min="5390" max="5393" width="9.42578125" bestFit="1" customWidth="1"/>
    <col min="5394" max="5394" width="9.5703125" bestFit="1" customWidth="1"/>
    <col min="5395" max="5396" width="11.5703125" bestFit="1" customWidth="1"/>
    <col min="5397" max="5397" width="10.42578125" bestFit="1" customWidth="1"/>
    <col min="5398" max="5398" width="10.42578125" customWidth="1"/>
    <col min="5633" max="5633" width="9.42578125" bestFit="1" customWidth="1"/>
    <col min="5634" max="5634" width="21.5703125" customWidth="1"/>
    <col min="5635" max="5640" width="9.42578125" bestFit="1" customWidth="1"/>
    <col min="5641" max="5641" width="11.5703125" bestFit="1" customWidth="1"/>
    <col min="5642" max="5642" width="10.85546875" bestFit="1" customWidth="1"/>
    <col min="5643" max="5644" width="9.42578125" bestFit="1" customWidth="1"/>
    <col min="5645" max="5645" width="9.5703125" bestFit="1" customWidth="1"/>
    <col min="5646" max="5649" width="9.42578125" bestFit="1" customWidth="1"/>
    <col min="5650" max="5650" width="9.5703125" bestFit="1" customWidth="1"/>
    <col min="5651" max="5652" width="11.5703125" bestFit="1" customWidth="1"/>
    <col min="5653" max="5653" width="10.42578125" bestFit="1" customWidth="1"/>
    <col min="5654" max="5654" width="10.42578125" customWidth="1"/>
    <col min="5889" max="5889" width="9.42578125" bestFit="1" customWidth="1"/>
    <col min="5890" max="5890" width="21.5703125" customWidth="1"/>
    <col min="5891" max="5896" width="9.42578125" bestFit="1" customWidth="1"/>
    <col min="5897" max="5897" width="11.5703125" bestFit="1" customWidth="1"/>
    <col min="5898" max="5898" width="10.85546875" bestFit="1" customWidth="1"/>
    <col min="5899" max="5900" width="9.42578125" bestFit="1" customWidth="1"/>
    <col min="5901" max="5901" width="9.5703125" bestFit="1" customWidth="1"/>
    <col min="5902" max="5905" width="9.42578125" bestFit="1" customWidth="1"/>
    <col min="5906" max="5906" width="9.5703125" bestFit="1" customWidth="1"/>
    <col min="5907" max="5908" width="11.5703125" bestFit="1" customWidth="1"/>
    <col min="5909" max="5909" width="10.42578125" bestFit="1" customWidth="1"/>
    <col min="5910" max="5910" width="10.42578125" customWidth="1"/>
    <col min="6145" max="6145" width="9.42578125" bestFit="1" customWidth="1"/>
    <col min="6146" max="6146" width="21.5703125" customWidth="1"/>
    <col min="6147" max="6152" width="9.42578125" bestFit="1" customWidth="1"/>
    <col min="6153" max="6153" width="11.5703125" bestFit="1" customWidth="1"/>
    <col min="6154" max="6154" width="10.85546875" bestFit="1" customWidth="1"/>
    <col min="6155" max="6156" width="9.42578125" bestFit="1" customWidth="1"/>
    <col min="6157" max="6157" width="9.5703125" bestFit="1" customWidth="1"/>
    <col min="6158" max="6161" width="9.42578125" bestFit="1" customWidth="1"/>
    <col min="6162" max="6162" width="9.5703125" bestFit="1" customWidth="1"/>
    <col min="6163" max="6164" width="11.5703125" bestFit="1" customWidth="1"/>
    <col min="6165" max="6165" width="10.42578125" bestFit="1" customWidth="1"/>
    <col min="6166" max="6166" width="10.42578125" customWidth="1"/>
    <col min="6401" max="6401" width="9.42578125" bestFit="1" customWidth="1"/>
    <col min="6402" max="6402" width="21.5703125" customWidth="1"/>
    <col min="6403" max="6408" width="9.42578125" bestFit="1" customWidth="1"/>
    <col min="6409" max="6409" width="11.5703125" bestFit="1" customWidth="1"/>
    <col min="6410" max="6410" width="10.85546875" bestFit="1" customWidth="1"/>
    <col min="6411" max="6412" width="9.42578125" bestFit="1" customWidth="1"/>
    <col min="6413" max="6413" width="9.5703125" bestFit="1" customWidth="1"/>
    <col min="6414" max="6417" width="9.42578125" bestFit="1" customWidth="1"/>
    <col min="6418" max="6418" width="9.5703125" bestFit="1" customWidth="1"/>
    <col min="6419" max="6420" width="11.5703125" bestFit="1" customWidth="1"/>
    <col min="6421" max="6421" width="10.42578125" bestFit="1" customWidth="1"/>
    <col min="6422" max="6422" width="10.42578125" customWidth="1"/>
    <col min="6657" max="6657" width="9.42578125" bestFit="1" customWidth="1"/>
    <col min="6658" max="6658" width="21.5703125" customWidth="1"/>
    <col min="6659" max="6664" width="9.42578125" bestFit="1" customWidth="1"/>
    <col min="6665" max="6665" width="11.5703125" bestFit="1" customWidth="1"/>
    <col min="6666" max="6666" width="10.85546875" bestFit="1" customWidth="1"/>
    <col min="6667" max="6668" width="9.42578125" bestFit="1" customWidth="1"/>
    <col min="6669" max="6669" width="9.5703125" bestFit="1" customWidth="1"/>
    <col min="6670" max="6673" width="9.42578125" bestFit="1" customWidth="1"/>
    <col min="6674" max="6674" width="9.5703125" bestFit="1" customWidth="1"/>
    <col min="6675" max="6676" width="11.5703125" bestFit="1" customWidth="1"/>
    <col min="6677" max="6677" width="10.42578125" bestFit="1" customWidth="1"/>
    <col min="6678" max="6678" width="10.42578125" customWidth="1"/>
    <col min="6913" max="6913" width="9.42578125" bestFit="1" customWidth="1"/>
    <col min="6914" max="6914" width="21.5703125" customWidth="1"/>
    <col min="6915" max="6920" width="9.42578125" bestFit="1" customWidth="1"/>
    <col min="6921" max="6921" width="11.5703125" bestFit="1" customWidth="1"/>
    <col min="6922" max="6922" width="10.85546875" bestFit="1" customWidth="1"/>
    <col min="6923" max="6924" width="9.42578125" bestFit="1" customWidth="1"/>
    <col min="6925" max="6925" width="9.5703125" bestFit="1" customWidth="1"/>
    <col min="6926" max="6929" width="9.42578125" bestFit="1" customWidth="1"/>
    <col min="6930" max="6930" width="9.5703125" bestFit="1" customWidth="1"/>
    <col min="6931" max="6932" width="11.5703125" bestFit="1" customWidth="1"/>
    <col min="6933" max="6933" width="10.42578125" bestFit="1" customWidth="1"/>
    <col min="6934" max="6934" width="10.42578125" customWidth="1"/>
    <col min="7169" max="7169" width="9.42578125" bestFit="1" customWidth="1"/>
    <col min="7170" max="7170" width="21.5703125" customWidth="1"/>
    <col min="7171" max="7176" width="9.42578125" bestFit="1" customWidth="1"/>
    <col min="7177" max="7177" width="11.5703125" bestFit="1" customWidth="1"/>
    <col min="7178" max="7178" width="10.85546875" bestFit="1" customWidth="1"/>
    <col min="7179" max="7180" width="9.42578125" bestFit="1" customWidth="1"/>
    <col min="7181" max="7181" width="9.5703125" bestFit="1" customWidth="1"/>
    <col min="7182" max="7185" width="9.42578125" bestFit="1" customWidth="1"/>
    <col min="7186" max="7186" width="9.5703125" bestFit="1" customWidth="1"/>
    <col min="7187" max="7188" width="11.5703125" bestFit="1" customWidth="1"/>
    <col min="7189" max="7189" width="10.42578125" bestFit="1" customWidth="1"/>
    <col min="7190" max="7190" width="10.42578125" customWidth="1"/>
    <col min="7425" max="7425" width="9.42578125" bestFit="1" customWidth="1"/>
    <col min="7426" max="7426" width="21.5703125" customWidth="1"/>
    <col min="7427" max="7432" width="9.42578125" bestFit="1" customWidth="1"/>
    <col min="7433" max="7433" width="11.5703125" bestFit="1" customWidth="1"/>
    <col min="7434" max="7434" width="10.85546875" bestFit="1" customWidth="1"/>
    <col min="7435" max="7436" width="9.42578125" bestFit="1" customWidth="1"/>
    <col min="7437" max="7437" width="9.5703125" bestFit="1" customWidth="1"/>
    <col min="7438" max="7441" width="9.42578125" bestFit="1" customWidth="1"/>
    <col min="7442" max="7442" width="9.5703125" bestFit="1" customWidth="1"/>
    <col min="7443" max="7444" width="11.5703125" bestFit="1" customWidth="1"/>
    <col min="7445" max="7445" width="10.42578125" bestFit="1" customWidth="1"/>
    <col min="7446" max="7446" width="10.42578125" customWidth="1"/>
    <col min="7681" max="7681" width="9.42578125" bestFit="1" customWidth="1"/>
    <col min="7682" max="7682" width="21.5703125" customWidth="1"/>
    <col min="7683" max="7688" width="9.42578125" bestFit="1" customWidth="1"/>
    <col min="7689" max="7689" width="11.5703125" bestFit="1" customWidth="1"/>
    <col min="7690" max="7690" width="10.85546875" bestFit="1" customWidth="1"/>
    <col min="7691" max="7692" width="9.42578125" bestFit="1" customWidth="1"/>
    <col min="7693" max="7693" width="9.5703125" bestFit="1" customWidth="1"/>
    <col min="7694" max="7697" width="9.42578125" bestFit="1" customWidth="1"/>
    <col min="7698" max="7698" width="9.5703125" bestFit="1" customWidth="1"/>
    <col min="7699" max="7700" width="11.5703125" bestFit="1" customWidth="1"/>
    <col min="7701" max="7701" width="10.42578125" bestFit="1" customWidth="1"/>
    <col min="7702" max="7702" width="10.42578125" customWidth="1"/>
    <col min="7937" max="7937" width="9.42578125" bestFit="1" customWidth="1"/>
    <col min="7938" max="7938" width="21.5703125" customWidth="1"/>
    <col min="7939" max="7944" width="9.42578125" bestFit="1" customWidth="1"/>
    <col min="7945" max="7945" width="11.5703125" bestFit="1" customWidth="1"/>
    <col min="7946" max="7946" width="10.85546875" bestFit="1" customWidth="1"/>
    <col min="7947" max="7948" width="9.42578125" bestFit="1" customWidth="1"/>
    <col min="7949" max="7949" width="9.5703125" bestFit="1" customWidth="1"/>
    <col min="7950" max="7953" width="9.42578125" bestFit="1" customWidth="1"/>
    <col min="7954" max="7954" width="9.5703125" bestFit="1" customWidth="1"/>
    <col min="7955" max="7956" width="11.5703125" bestFit="1" customWidth="1"/>
    <col min="7957" max="7957" width="10.42578125" bestFit="1" customWidth="1"/>
    <col min="7958" max="7958" width="10.42578125" customWidth="1"/>
    <col min="8193" max="8193" width="9.42578125" bestFit="1" customWidth="1"/>
    <col min="8194" max="8194" width="21.5703125" customWidth="1"/>
    <col min="8195" max="8200" width="9.42578125" bestFit="1" customWidth="1"/>
    <col min="8201" max="8201" width="11.5703125" bestFit="1" customWidth="1"/>
    <col min="8202" max="8202" width="10.85546875" bestFit="1" customWidth="1"/>
    <col min="8203" max="8204" width="9.42578125" bestFit="1" customWidth="1"/>
    <col min="8205" max="8205" width="9.5703125" bestFit="1" customWidth="1"/>
    <col min="8206" max="8209" width="9.42578125" bestFit="1" customWidth="1"/>
    <col min="8210" max="8210" width="9.5703125" bestFit="1" customWidth="1"/>
    <col min="8211" max="8212" width="11.5703125" bestFit="1" customWidth="1"/>
    <col min="8213" max="8213" width="10.42578125" bestFit="1" customWidth="1"/>
    <col min="8214" max="8214" width="10.42578125" customWidth="1"/>
    <col min="8449" max="8449" width="9.42578125" bestFit="1" customWidth="1"/>
    <col min="8450" max="8450" width="21.5703125" customWidth="1"/>
    <col min="8451" max="8456" width="9.42578125" bestFit="1" customWidth="1"/>
    <col min="8457" max="8457" width="11.5703125" bestFit="1" customWidth="1"/>
    <col min="8458" max="8458" width="10.85546875" bestFit="1" customWidth="1"/>
    <col min="8459" max="8460" width="9.42578125" bestFit="1" customWidth="1"/>
    <col min="8461" max="8461" width="9.5703125" bestFit="1" customWidth="1"/>
    <col min="8462" max="8465" width="9.42578125" bestFit="1" customWidth="1"/>
    <col min="8466" max="8466" width="9.5703125" bestFit="1" customWidth="1"/>
    <col min="8467" max="8468" width="11.5703125" bestFit="1" customWidth="1"/>
    <col min="8469" max="8469" width="10.42578125" bestFit="1" customWidth="1"/>
    <col min="8470" max="8470" width="10.42578125" customWidth="1"/>
    <col min="8705" max="8705" width="9.42578125" bestFit="1" customWidth="1"/>
    <col min="8706" max="8706" width="21.5703125" customWidth="1"/>
    <col min="8707" max="8712" width="9.42578125" bestFit="1" customWidth="1"/>
    <col min="8713" max="8713" width="11.5703125" bestFit="1" customWidth="1"/>
    <col min="8714" max="8714" width="10.85546875" bestFit="1" customWidth="1"/>
    <col min="8715" max="8716" width="9.42578125" bestFit="1" customWidth="1"/>
    <col min="8717" max="8717" width="9.5703125" bestFit="1" customWidth="1"/>
    <col min="8718" max="8721" width="9.42578125" bestFit="1" customWidth="1"/>
    <col min="8722" max="8722" width="9.5703125" bestFit="1" customWidth="1"/>
    <col min="8723" max="8724" width="11.5703125" bestFit="1" customWidth="1"/>
    <col min="8725" max="8725" width="10.42578125" bestFit="1" customWidth="1"/>
    <col min="8726" max="8726" width="10.42578125" customWidth="1"/>
    <col min="8961" max="8961" width="9.42578125" bestFit="1" customWidth="1"/>
    <col min="8962" max="8962" width="21.5703125" customWidth="1"/>
    <col min="8963" max="8968" width="9.42578125" bestFit="1" customWidth="1"/>
    <col min="8969" max="8969" width="11.5703125" bestFit="1" customWidth="1"/>
    <col min="8970" max="8970" width="10.85546875" bestFit="1" customWidth="1"/>
    <col min="8971" max="8972" width="9.42578125" bestFit="1" customWidth="1"/>
    <col min="8973" max="8973" width="9.5703125" bestFit="1" customWidth="1"/>
    <col min="8974" max="8977" width="9.42578125" bestFit="1" customWidth="1"/>
    <col min="8978" max="8978" width="9.5703125" bestFit="1" customWidth="1"/>
    <col min="8979" max="8980" width="11.5703125" bestFit="1" customWidth="1"/>
    <col min="8981" max="8981" width="10.42578125" bestFit="1" customWidth="1"/>
    <col min="8982" max="8982" width="10.42578125" customWidth="1"/>
    <col min="9217" max="9217" width="9.42578125" bestFit="1" customWidth="1"/>
    <col min="9218" max="9218" width="21.5703125" customWidth="1"/>
    <col min="9219" max="9224" width="9.42578125" bestFit="1" customWidth="1"/>
    <col min="9225" max="9225" width="11.5703125" bestFit="1" customWidth="1"/>
    <col min="9226" max="9226" width="10.85546875" bestFit="1" customWidth="1"/>
    <col min="9227" max="9228" width="9.42578125" bestFit="1" customWidth="1"/>
    <col min="9229" max="9229" width="9.5703125" bestFit="1" customWidth="1"/>
    <col min="9230" max="9233" width="9.42578125" bestFit="1" customWidth="1"/>
    <col min="9234" max="9234" width="9.5703125" bestFit="1" customWidth="1"/>
    <col min="9235" max="9236" width="11.5703125" bestFit="1" customWidth="1"/>
    <col min="9237" max="9237" width="10.42578125" bestFit="1" customWidth="1"/>
    <col min="9238" max="9238" width="10.42578125" customWidth="1"/>
    <col min="9473" max="9473" width="9.42578125" bestFit="1" customWidth="1"/>
    <col min="9474" max="9474" width="21.5703125" customWidth="1"/>
    <col min="9475" max="9480" width="9.42578125" bestFit="1" customWidth="1"/>
    <col min="9481" max="9481" width="11.5703125" bestFit="1" customWidth="1"/>
    <col min="9482" max="9482" width="10.85546875" bestFit="1" customWidth="1"/>
    <col min="9483" max="9484" width="9.42578125" bestFit="1" customWidth="1"/>
    <col min="9485" max="9485" width="9.5703125" bestFit="1" customWidth="1"/>
    <col min="9486" max="9489" width="9.42578125" bestFit="1" customWidth="1"/>
    <col min="9490" max="9490" width="9.5703125" bestFit="1" customWidth="1"/>
    <col min="9491" max="9492" width="11.5703125" bestFit="1" customWidth="1"/>
    <col min="9493" max="9493" width="10.42578125" bestFit="1" customWidth="1"/>
    <col min="9494" max="9494" width="10.42578125" customWidth="1"/>
    <col min="9729" max="9729" width="9.42578125" bestFit="1" customWidth="1"/>
    <col min="9730" max="9730" width="21.5703125" customWidth="1"/>
    <col min="9731" max="9736" width="9.42578125" bestFit="1" customWidth="1"/>
    <col min="9737" max="9737" width="11.5703125" bestFit="1" customWidth="1"/>
    <col min="9738" max="9738" width="10.85546875" bestFit="1" customWidth="1"/>
    <col min="9739" max="9740" width="9.42578125" bestFit="1" customWidth="1"/>
    <col min="9741" max="9741" width="9.5703125" bestFit="1" customWidth="1"/>
    <col min="9742" max="9745" width="9.42578125" bestFit="1" customWidth="1"/>
    <col min="9746" max="9746" width="9.5703125" bestFit="1" customWidth="1"/>
    <col min="9747" max="9748" width="11.5703125" bestFit="1" customWidth="1"/>
    <col min="9749" max="9749" width="10.42578125" bestFit="1" customWidth="1"/>
    <col min="9750" max="9750" width="10.42578125" customWidth="1"/>
    <col min="9985" max="9985" width="9.42578125" bestFit="1" customWidth="1"/>
    <col min="9986" max="9986" width="21.5703125" customWidth="1"/>
    <col min="9987" max="9992" width="9.42578125" bestFit="1" customWidth="1"/>
    <col min="9993" max="9993" width="11.5703125" bestFit="1" customWidth="1"/>
    <col min="9994" max="9994" width="10.85546875" bestFit="1" customWidth="1"/>
    <col min="9995" max="9996" width="9.42578125" bestFit="1" customWidth="1"/>
    <col min="9997" max="9997" width="9.5703125" bestFit="1" customWidth="1"/>
    <col min="9998" max="10001" width="9.42578125" bestFit="1" customWidth="1"/>
    <col min="10002" max="10002" width="9.5703125" bestFit="1" customWidth="1"/>
    <col min="10003" max="10004" width="11.5703125" bestFit="1" customWidth="1"/>
    <col min="10005" max="10005" width="10.42578125" bestFit="1" customWidth="1"/>
    <col min="10006" max="10006" width="10.42578125" customWidth="1"/>
    <col min="10241" max="10241" width="9.42578125" bestFit="1" customWidth="1"/>
    <col min="10242" max="10242" width="21.5703125" customWidth="1"/>
    <col min="10243" max="10248" width="9.42578125" bestFit="1" customWidth="1"/>
    <col min="10249" max="10249" width="11.5703125" bestFit="1" customWidth="1"/>
    <col min="10250" max="10250" width="10.85546875" bestFit="1" customWidth="1"/>
    <col min="10251" max="10252" width="9.42578125" bestFit="1" customWidth="1"/>
    <col min="10253" max="10253" width="9.5703125" bestFit="1" customWidth="1"/>
    <col min="10254" max="10257" width="9.42578125" bestFit="1" customWidth="1"/>
    <col min="10258" max="10258" width="9.5703125" bestFit="1" customWidth="1"/>
    <col min="10259" max="10260" width="11.5703125" bestFit="1" customWidth="1"/>
    <col min="10261" max="10261" width="10.42578125" bestFit="1" customWidth="1"/>
    <col min="10262" max="10262" width="10.42578125" customWidth="1"/>
    <col min="10497" max="10497" width="9.42578125" bestFit="1" customWidth="1"/>
    <col min="10498" max="10498" width="21.5703125" customWidth="1"/>
    <col min="10499" max="10504" width="9.42578125" bestFit="1" customWidth="1"/>
    <col min="10505" max="10505" width="11.5703125" bestFit="1" customWidth="1"/>
    <col min="10506" max="10506" width="10.85546875" bestFit="1" customWidth="1"/>
    <col min="10507" max="10508" width="9.42578125" bestFit="1" customWidth="1"/>
    <col min="10509" max="10509" width="9.5703125" bestFit="1" customWidth="1"/>
    <col min="10510" max="10513" width="9.42578125" bestFit="1" customWidth="1"/>
    <col min="10514" max="10514" width="9.5703125" bestFit="1" customWidth="1"/>
    <col min="10515" max="10516" width="11.5703125" bestFit="1" customWidth="1"/>
    <col min="10517" max="10517" width="10.42578125" bestFit="1" customWidth="1"/>
    <col min="10518" max="10518" width="10.42578125" customWidth="1"/>
    <col min="10753" max="10753" width="9.42578125" bestFit="1" customWidth="1"/>
    <col min="10754" max="10754" width="21.5703125" customWidth="1"/>
    <col min="10755" max="10760" width="9.42578125" bestFit="1" customWidth="1"/>
    <col min="10761" max="10761" width="11.5703125" bestFit="1" customWidth="1"/>
    <col min="10762" max="10762" width="10.85546875" bestFit="1" customWidth="1"/>
    <col min="10763" max="10764" width="9.42578125" bestFit="1" customWidth="1"/>
    <col min="10765" max="10765" width="9.5703125" bestFit="1" customWidth="1"/>
    <col min="10766" max="10769" width="9.42578125" bestFit="1" customWidth="1"/>
    <col min="10770" max="10770" width="9.5703125" bestFit="1" customWidth="1"/>
    <col min="10771" max="10772" width="11.5703125" bestFit="1" customWidth="1"/>
    <col min="10773" max="10773" width="10.42578125" bestFit="1" customWidth="1"/>
    <col min="10774" max="10774" width="10.42578125" customWidth="1"/>
    <col min="11009" max="11009" width="9.42578125" bestFit="1" customWidth="1"/>
    <col min="11010" max="11010" width="21.5703125" customWidth="1"/>
    <col min="11011" max="11016" width="9.42578125" bestFit="1" customWidth="1"/>
    <col min="11017" max="11017" width="11.5703125" bestFit="1" customWidth="1"/>
    <col min="11018" max="11018" width="10.85546875" bestFit="1" customWidth="1"/>
    <col min="11019" max="11020" width="9.42578125" bestFit="1" customWidth="1"/>
    <col min="11021" max="11021" width="9.5703125" bestFit="1" customWidth="1"/>
    <col min="11022" max="11025" width="9.42578125" bestFit="1" customWidth="1"/>
    <col min="11026" max="11026" width="9.5703125" bestFit="1" customWidth="1"/>
    <col min="11027" max="11028" width="11.5703125" bestFit="1" customWidth="1"/>
    <col min="11029" max="11029" width="10.42578125" bestFit="1" customWidth="1"/>
    <col min="11030" max="11030" width="10.42578125" customWidth="1"/>
    <col min="11265" max="11265" width="9.42578125" bestFit="1" customWidth="1"/>
    <col min="11266" max="11266" width="21.5703125" customWidth="1"/>
    <col min="11267" max="11272" width="9.42578125" bestFit="1" customWidth="1"/>
    <col min="11273" max="11273" width="11.5703125" bestFit="1" customWidth="1"/>
    <col min="11274" max="11274" width="10.85546875" bestFit="1" customWidth="1"/>
    <col min="11275" max="11276" width="9.42578125" bestFit="1" customWidth="1"/>
    <col min="11277" max="11277" width="9.5703125" bestFit="1" customWidth="1"/>
    <col min="11278" max="11281" width="9.42578125" bestFit="1" customWidth="1"/>
    <col min="11282" max="11282" width="9.5703125" bestFit="1" customWidth="1"/>
    <col min="11283" max="11284" width="11.5703125" bestFit="1" customWidth="1"/>
    <col min="11285" max="11285" width="10.42578125" bestFit="1" customWidth="1"/>
    <col min="11286" max="11286" width="10.42578125" customWidth="1"/>
    <col min="11521" max="11521" width="9.42578125" bestFit="1" customWidth="1"/>
    <col min="11522" max="11522" width="21.5703125" customWidth="1"/>
    <col min="11523" max="11528" width="9.42578125" bestFit="1" customWidth="1"/>
    <col min="11529" max="11529" width="11.5703125" bestFit="1" customWidth="1"/>
    <col min="11530" max="11530" width="10.85546875" bestFit="1" customWidth="1"/>
    <col min="11531" max="11532" width="9.42578125" bestFit="1" customWidth="1"/>
    <col min="11533" max="11533" width="9.5703125" bestFit="1" customWidth="1"/>
    <col min="11534" max="11537" width="9.42578125" bestFit="1" customWidth="1"/>
    <col min="11538" max="11538" width="9.5703125" bestFit="1" customWidth="1"/>
    <col min="11539" max="11540" width="11.5703125" bestFit="1" customWidth="1"/>
    <col min="11541" max="11541" width="10.42578125" bestFit="1" customWidth="1"/>
    <col min="11542" max="11542" width="10.42578125" customWidth="1"/>
    <col min="11777" max="11777" width="9.42578125" bestFit="1" customWidth="1"/>
    <col min="11778" max="11778" width="21.5703125" customWidth="1"/>
    <col min="11779" max="11784" width="9.42578125" bestFit="1" customWidth="1"/>
    <col min="11785" max="11785" width="11.5703125" bestFit="1" customWidth="1"/>
    <col min="11786" max="11786" width="10.85546875" bestFit="1" customWidth="1"/>
    <col min="11787" max="11788" width="9.42578125" bestFit="1" customWidth="1"/>
    <col min="11789" max="11789" width="9.5703125" bestFit="1" customWidth="1"/>
    <col min="11790" max="11793" width="9.42578125" bestFit="1" customWidth="1"/>
    <col min="11794" max="11794" width="9.5703125" bestFit="1" customWidth="1"/>
    <col min="11795" max="11796" width="11.5703125" bestFit="1" customWidth="1"/>
    <col min="11797" max="11797" width="10.42578125" bestFit="1" customWidth="1"/>
    <col min="11798" max="11798" width="10.42578125" customWidth="1"/>
    <col min="12033" max="12033" width="9.42578125" bestFit="1" customWidth="1"/>
    <col min="12034" max="12034" width="21.5703125" customWidth="1"/>
    <col min="12035" max="12040" width="9.42578125" bestFit="1" customWidth="1"/>
    <col min="12041" max="12041" width="11.5703125" bestFit="1" customWidth="1"/>
    <col min="12042" max="12042" width="10.85546875" bestFit="1" customWidth="1"/>
    <col min="12043" max="12044" width="9.42578125" bestFit="1" customWidth="1"/>
    <col min="12045" max="12045" width="9.5703125" bestFit="1" customWidth="1"/>
    <col min="12046" max="12049" width="9.42578125" bestFit="1" customWidth="1"/>
    <col min="12050" max="12050" width="9.5703125" bestFit="1" customWidth="1"/>
    <col min="12051" max="12052" width="11.5703125" bestFit="1" customWidth="1"/>
    <col min="12053" max="12053" width="10.42578125" bestFit="1" customWidth="1"/>
    <col min="12054" max="12054" width="10.42578125" customWidth="1"/>
    <col min="12289" max="12289" width="9.42578125" bestFit="1" customWidth="1"/>
    <col min="12290" max="12290" width="21.5703125" customWidth="1"/>
    <col min="12291" max="12296" width="9.42578125" bestFit="1" customWidth="1"/>
    <col min="12297" max="12297" width="11.5703125" bestFit="1" customWidth="1"/>
    <col min="12298" max="12298" width="10.85546875" bestFit="1" customWidth="1"/>
    <col min="12299" max="12300" width="9.42578125" bestFit="1" customWidth="1"/>
    <col min="12301" max="12301" width="9.5703125" bestFit="1" customWidth="1"/>
    <col min="12302" max="12305" width="9.42578125" bestFit="1" customWidth="1"/>
    <col min="12306" max="12306" width="9.5703125" bestFit="1" customWidth="1"/>
    <col min="12307" max="12308" width="11.5703125" bestFit="1" customWidth="1"/>
    <col min="12309" max="12309" width="10.42578125" bestFit="1" customWidth="1"/>
    <col min="12310" max="12310" width="10.42578125" customWidth="1"/>
    <col min="12545" max="12545" width="9.42578125" bestFit="1" customWidth="1"/>
    <col min="12546" max="12546" width="21.5703125" customWidth="1"/>
    <col min="12547" max="12552" width="9.42578125" bestFit="1" customWidth="1"/>
    <col min="12553" max="12553" width="11.5703125" bestFit="1" customWidth="1"/>
    <col min="12554" max="12554" width="10.85546875" bestFit="1" customWidth="1"/>
    <col min="12555" max="12556" width="9.42578125" bestFit="1" customWidth="1"/>
    <col min="12557" max="12557" width="9.5703125" bestFit="1" customWidth="1"/>
    <col min="12558" max="12561" width="9.42578125" bestFit="1" customWidth="1"/>
    <col min="12562" max="12562" width="9.5703125" bestFit="1" customWidth="1"/>
    <col min="12563" max="12564" width="11.5703125" bestFit="1" customWidth="1"/>
    <col min="12565" max="12565" width="10.42578125" bestFit="1" customWidth="1"/>
    <col min="12566" max="12566" width="10.42578125" customWidth="1"/>
    <col min="12801" max="12801" width="9.42578125" bestFit="1" customWidth="1"/>
    <col min="12802" max="12802" width="21.5703125" customWidth="1"/>
    <col min="12803" max="12808" width="9.42578125" bestFit="1" customWidth="1"/>
    <col min="12809" max="12809" width="11.5703125" bestFit="1" customWidth="1"/>
    <col min="12810" max="12810" width="10.85546875" bestFit="1" customWidth="1"/>
    <col min="12811" max="12812" width="9.42578125" bestFit="1" customWidth="1"/>
    <col min="12813" max="12813" width="9.5703125" bestFit="1" customWidth="1"/>
    <col min="12814" max="12817" width="9.42578125" bestFit="1" customWidth="1"/>
    <col min="12818" max="12818" width="9.5703125" bestFit="1" customWidth="1"/>
    <col min="12819" max="12820" width="11.5703125" bestFit="1" customWidth="1"/>
    <col min="12821" max="12821" width="10.42578125" bestFit="1" customWidth="1"/>
    <col min="12822" max="12822" width="10.42578125" customWidth="1"/>
    <col min="13057" max="13057" width="9.42578125" bestFit="1" customWidth="1"/>
    <col min="13058" max="13058" width="21.5703125" customWidth="1"/>
    <col min="13059" max="13064" width="9.42578125" bestFit="1" customWidth="1"/>
    <col min="13065" max="13065" width="11.5703125" bestFit="1" customWidth="1"/>
    <col min="13066" max="13066" width="10.85546875" bestFit="1" customWidth="1"/>
    <col min="13067" max="13068" width="9.42578125" bestFit="1" customWidth="1"/>
    <col min="13069" max="13069" width="9.5703125" bestFit="1" customWidth="1"/>
    <col min="13070" max="13073" width="9.42578125" bestFit="1" customWidth="1"/>
    <col min="13074" max="13074" width="9.5703125" bestFit="1" customWidth="1"/>
    <col min="13075" max="13076" width="11.5703125" bestFit="1" customWidth="1"/>
    <col min="13077" max="13077" width="10.42578125" bestFit="1" customWidth="1"/>
    <col min="13078" max="13078" width="10.42578125" customWidth="1"/>
    <col min="13313" max="13313" width="9.42578125" bestFit="1" customWidth="1"/>
    <col min="13314" max="13314" width="21.5703125" customWidth="1"/>
    <col min="13315" max="13320" width="9.42578125" bestFit="1" customWidth="1"/>
    <col min="13321" max="13321" width="11.5703125" bestFit="1" customWidth="1"/>
    <col min="13322" max="13322" width="10.85546875" bestFit="1" customWidth="1"/>
    <col min="13323" max="13324" width="9.42578125" bestFit="1" customWidth="1"/>
    <col min="13325" max="13325" width="9.5703125" bestFit="1" customWidth="1"/>
    <col min="13326" max="13329" width="9.42578125" bestFit="1" customWidth="1"/>
    <col min="13330" max="13330" width="9.5703125" bestFit="1" customWidth="1"/>
    <col min="13331" max="13332" width="11.5703125" bestFit="1" customWidth="1"/>
    <col min="13333" max="13333" width="10.42578125" bestFit="1" customWidth="1"/>
    <col min="13334" max="13334" width="10.42578125" customWidth="1"/>
    <col min="13569" max="13569" width="9.42578125" bestFit="1" customWidth="1"/>
    <col min="13570" max="13570" width="21.5703125" customWidth="1"/>
    <col min="13571" max="13576" width="9.42578125" bestFit="1" customWidth="1"/>
    <col min="13577" max="13577" width="11.5703125" bestFit="1" customWidth="1"/>
    <col min="13578" max="13578" width="10.85546875" bestFit="1" customWidth="1"/>
    <col min="13579" max="13580" width="9.42578125" bestFit="1" customWidth="1"/>
    <col min="13581" max="13581" width="9.5703125" bestFit="1" customWidth="1"/>
    <col min="13582" max="13585" width="9.42578125" bestFit="1" customWidth="1"/>
    <col min="13586" max="13586" width="9.5703125" bestFit="1" customWidth="1"/>
    <col min="13587" max="13588" width="11.5703125" bestFit="1" customWidth="1"/>
    <col min="13589" max="13589" width="10.42578125" bestFit="1" customWidth="1"/>
    <col min="13590" max="13590" width="10.42578125" customWidth="1"/>
    <col min="13825" max="13825" width="9.42578125" bestFit="1" customWidth="1"/>
    <col min="13826" max="13826" width="21.5703125" customWidth="1"/>
    <col min="13827" max="13832" width="9.42578125" bestFit="1" customWidth="1"/>
    <col min="13833" max="13833" width="11.5703125" bestFit="1" customWidth="1"/>
    <col min="13834" max="13834" width="10.85546875" bestFit="1" customWidth="1"/>
    <col min="13835" max="13836" width="9.42578125" bestFit="1" customWidth="1"/>
    <col min="13837" max="13837" width="9.5703125" bestFit="1" customWidth="1"/>
    <col min="13838" max="13841" width="9.42578125" bestFit="1" customWidth="1"/>
    <col min="13842" max="13842" width="9.5703125" bestFit="1" customWidth="1"/>
    <col min="13843" max="13844" width="11.5703125" bestFit="1" customWidth="1"/>
    <col min="13845" max="13845" width="10.42578125" bestFit="1" customWidth="1"/>
    <col min="13846" max="13846" width="10.42578125" customWidth="1"/>
    <col min="14081" max="14081" width="9.42578125" bestFit="1" customWidth="1"/>
    <col min="14082" max="14082" width="21.5703125" customWidth="1"/>
    <col min="14083" max="14088" width="9.42578125" bestFit="1" customWidth="1"/>
    <col min="14089" max="14089" width="11.5703125" bestFit="1" customWidth="1"/>
    <col min="14090" max="14090" width="10.85546875" bestFit="1" customWidth="1"/>
    <col min="14091" max="14092" width="9.42578125" bestFit="1" customWidth="1"/>
    <col min="14093" max="14093" width="9.5703125" bestFit="1" customWidth="1"/>
    <col min="14094" max="14097" width="9.42578125" bestFit="1" customWidth="1"/>
    <col min="14098" max="14098" width="9.5703125" bestFit="1" customWidth="1"/>
    <col min="14099" max="14100" width="11.5703125" bestFit="1" customWidth="1"/>
    <col min="14101" max="14101" width="10.42578125" bestFit="1" customWidth="1"/>
    <col min="14102" max="14102" width="10.42578125" customWidth="1"/>
    <col min="14337" max="14337" width="9.42578125" bestFit="1" customWidth="1"/>
    <col min="14338" max="14338" width="21.5703125" customWidth="1"/>
    <col min="14339" max="14344" width="9.42578125" bestFit="1" customWidth="1"/>
    <col min="14345" max="14345" width="11.5703125" bestFit="1" customWidth="1"/>
    <col min="14346" max="14346" width="10.85546875" bestFit="1" customWidth="1"/>
    <col min="14347" max="14348" width="9.42578125" bestFit="1" customWidth="1"/>
    <col min="14349" max="14349" width="9.5703125" bestFit="1" customWidth="1"/>
    <col min="14350" max="14353" width="9.42578125" bestFit="1" customWidth="1"/>
    <col min="14354" max="14354" width="9.5703125" bestFit="1" customWidth="1"/>
    <col min="14355" max="14356" width="11.5703125" bestFit="1" customWidth="1"/>
    <col min="14357" max="14357" width="10.42578125" bestFit="1" customWidth="1"/>
    <col min="14358" max="14358" width="10.42578125" customWidth="1"/>
    <col min="14593" max="14593" width="9.42578125" bestFit="1" customWidth="1"/>
    <col min="14594" max="14594" width="21.5703125" customWidth="1"/>
    <col min="14595" max="14600" width="9.42578125" bestFit="1" customWidth="1"/>
    <col min="14601" max="14601" width="11.5703125" bestFit="1" customWidth="1"/>
    <col min="14602" max="14602" width="10.85546875" bestFit="1" customWidth="1"/>
    <col min="14603" max="14604" width="9.42578125" bestFit="1" customWidth="1"/>
    <col min="14605" max="14605" width="9.5703125" bestFit="1" customWidth="1"/>
    <col min="14606" max="14609" width="9.42578125" bestFit="1" customWidth="1"/>
    <col min="14610" max="14610" width="9.5703125" bestFit="1" customWidth="1"/>
    <col min="14611" max="14612" width="11.5703125" bestFit="1" customWidth="1"/>
    <col min="14613" max="14613" width="10.42578125" bestFit="1" customWidth="1"/>
    <col min="14614" max="14614" width="10.42578125" customWidth="1"/>
    <col min="14849" max="14849" width="9.42578125" bestFit="1" customWidth="1"/>
    <col min="14850" max="14850" width="21.5703125" customWidth="1"/>
    <col min="14851" max="14856" width="9.42578125" bestFit="1" customWidth="1"/>
    <col min="14857" max="14857" width="11.5703125" bestFit="1" customWidth="1"/>
    <col min="14858" max="14858" width="10.85546875" bestFit="1" customWidth="1"/>
    <col min="14859" max="14860" width="9.42578125" bestFit="1" customWidth="1"/>
    <col min="14861" max="14861" width="9.5703125" bestFit="1" customWidth="1"/>
    <col min="14862" max="14865" width="9.42578125" bestFit="1" customWidth="1"/>
    <col min="14866" max="14866" width="9.5703125" bestFit="1" customWidth="1"/>
    <col min="14867" max="14868" width="11.5703125" bestFit="1" customWidth="1"/>
    <col min="14869" max="14869" width="10.42578125" bestFit="1" customWidth="1"/>
    <col min="14870" max="14870" width="10.42578125" customWidth="1"/>
    <col min="15105" max="15105" width="9.42578125" bestFit="1" customWidth="1"/>
    <col min="15106" max="15106" width="21.5703125" customWidth="1"/>
    <col min="15107" max="15112" width="9.42578125" bestFit="1" customWidth="1"/>
    <col min="15113" max="15113" width="11.5703125" bestFit="1" customWidth="1"/>
    <col min="15114" max="15114" width="10.85546875" bestFit="1" customWidth="1"/>
    <col min="15115" max="15116" width="9.42578125" bestFit="1" customWidth="1"/>
    <col min="15117" max="15117" width="9.5703125" bestFit="1" customWidth="1"/>
    <col min="15118" max="15121" width="9.42578125" bestFit="1" customWidth="1"/>
    <col min="15122" max="15122" width="9.5703125" bestFit="1" customWidth="1"/>
    <col min="15123" max="15124" width="11.5703125" bestFit="1" customWidth="1"/>
    <col min="15125" max="15125" width="10.42578125" bestFit="1" customWidth="1"/>
    <col min="15126" max="15126" width="10.42578125" customWidth="1"/>
    <col min="15361" max="15361" width="9.42578125" bestFit="1" customWidth="1"/>
    <col min="15362" max="15362" width="21.5703125" customWidth="1"/>
    <col min="15363" max="15368" width="9.42578125" bestFit="1" customWidth="1"/>
    <col min="15369" max="15369" width="11.5703125" bestFit="1" customWidth="1"/>
    <col min="15370" max="15370" width="10.85546875" bestFit="1" customWidth="1"/>
    <col min="15371" max="15372" width="9.42578125" bestFit="1" customWidth="1"/>
    <col min="15373" max="15373" width="9.5703125" bestFit="1" customWidth="1"/>
    <col min="15374" max="15377" width="9.42578125" bestFit="1" customWidth="1"/>
    <col min="15378" max="15378" width="9.5703125" bestFit="1" customWidth="1"/>
    <col min="15379" max="15380" width="11.5703125" bestFit="1" customWidth="1"/>
    <col min="15381" max="15381" width="10.42578125" bestFit="1" customWidth="1"/>
    <col min="15382" max="15382" width="10.42578125" customWidth="1"/>
    <col min="15617" max="15617" width="9.42578125" bestFit="1" customWidth="1"/>
    <col min="15618" max="15618" width="21.5703125" customWidth="1"/>
    <col min="15619" max="15624" width="9.42578125" bestFit="1" customWidth="1"/>
    <col min="15625" max="15625" width="11.5703125" bestFit="1" customWidth="1"/>
    <col min="15626" max="15626" width="10.85546875" bestFit="1" customWidth="1"/>
    <col min="15627" max="15628" width="9.42578125" bestFit="1" customWidth="1"/>
    <col min="15629" max="15629" width="9.5703125" bestFit="1" customWidth="1"/>
    <col min="15630" max="15633" width="9.42578125" bestFit="1" customWidth="1"/>
    <col min="15634" max="15634" width="9.5703125" bestFit="1" customWidth="1"/>
    <col min="15635" max="15636" width="11.5703125" bestFit="1" customWidth="1"/>
    <col min="15637" max="15637" width="10.42578125" bestFit="1" customWidth="1"/>
    <col min="15638" max="15638" width="10.42578125" customWidth="1"/>
    <col min="15873" max="15873" width="9.42578125" bestFit="1" customWidth="1"/>
    <col min="15874" max="15874" width="21.5703125" customWidth="1"/>
    <col min="15875" max="15880" width="9.42578125" bestFit="1" customWidth="1"/>
    <col min="15881" max="15881" width="11.5703125" bestFit="1" customWidth="1"/>
    <col min="15882" max="15882" width="10.85546875" bestFit="1" customWidth="1"/>
    <col min="15883" max="15884" width="9.42578125" bestFit="1" customWidth="1"/>
    <col min="15885" max="15885" width="9.5703125" bestFit="1" customWidth="1"/>
    <col min="15886" max="15889" width="9.42578125" bestFit="1" customWidth="1"/>
    <col min="15890" max="15890" width="9.5703125" bestFit="1" customWidth="1"/>
    <col min="15891" max="15892" width="11.5703125" bestFit="1" customWidth="1"/>
    <col min="15893" max="15893" width="10.42578125" bestFit="1" customWidth="1"/>
    <col min="15894" max="15894" width="10.42578125" customWidth="1"/>
    <col min="16129" max="16129" width="9.42578125" bestFit="1" customWidth="1"/>
    <col min="16130" max="16130" width="21.5703125" customWidth="1"/>
    <col min="16131" max="16136" width="9.42578125" bestFit="1" customWidth="1"/>
    <col min="16137" max="16137" width="11.5703125" bestFit="1" customWidth="1"/>
    <col min="16138" max="16138" width="10.85546875" bestFit="1" customWidth="1"/>
    <col min="16139" max="16140" width="9.42578125" bestFit="1" customWidth="1"/>
    <col min="16141" max="16141" width="9.5703125" bestFit="1" customWidth="1"/>
    <col min="16142" max="16145" width="9.42578125" bestFit="1" customWidth="1"/>
    <col min="16146" max="16146" width="9.5703125" bestFit="1" customWidth="1"/>
    <col min="16147" max="16148" width="11.5703125" bestFit="1" customWidth="1"/>
    <col min="16149" max="16149" width="10.42578125" bestFit="1" customWidth="1"/>
    <col min="16150" max="16150" width="10.42578125" customWidth="1"/>
  </cols>
  <sheetData>
    <row r="1" spans="1:48" ht="15.75" x14ac:dyDescent="0.25">
      <c r="A1" s="154" t="s">
        <v>226</v>
      </c>
      <c r="B1" s="155"/>
      <c r="C1" s="155"/>
      <c r="D1" s="155"/>
      <c r="E1" s="155"/>
      <c r="F1" s="155"/>
      <c r="G1" s="155"/>
      <c r="H1" s="155"/>
      <c r="I1" s="155"/>
      <c r="J1" s="155"/>
      <c r="K1" s="322"/>
      <c r="L1" s="322"/>
      <c r="M1" s="322"/>
      <c r="N1" s="155" t="s">
        <v>227</v>
      </c>
      <c r="O1" s="155"/>
      <c r="P1" s="155"/>
      <c r="Q1" s="155"/>
      <c r="R1" s="155"/>
      <c r="S1" s="155"/>
      <c r="T1" s="155"/>
      <c r="U1" s="322"/>
      <c r="V1" s="322"/>
      <c r="W1" s="322"/>
      <c r="X1" s="322"/>
      <c r="Y1" s="322"/>
      <c r="Z1" s="322"/>
      <c r="AA1" s="322"/>
      <c r="AB1" s="322"/>
      <c r="AC1" s="322"/>
      <c r="AD1" s="322"/>
      <c r="AE1" s="322"/>
      <c r="AF1" s="322"/>
      <c r="AG1" s="322"/>
      <c r="AH1" s="322"/>
      <c r="AI1" s="322"/>
      <c r="AJ1" s="322"/>
      <c r="AK1" s="322"/>
      <c r="AL1" s="322"/>
      <c r="AM1" s="322"/>
      <c r="AN1" s="322"/>
      <c r="AO1" s="322"/>
      <c r="AP1" s="322"/>
      <c r="AQ1" s="322"/>
      <c r="AR1" s="322"/>
      <c r="AS1" s="322"/>
      <c r="AT1" s="322"/>
      <c r="AU1" s="322"/>
      <c r="AV1" s="322"/>
    </row>
    <row r="2" spans="1:48" x14ac:dyDescent="0.25">
      <c r="A2" s="322" t="s">
        <v>228</v>
      </c>
      <c r="B2" s="322"/>
      <c r="C2" s="322"/>
      <c r="D2" s="322"/>
      <c r="E2" s="322"/>
      <c r="F2" s="322"/>
      <c r="G2" s="322"/>
      <c r="H2" s="322"/>
      <c r="I2" s="322"/>
      <c r="J2" s="322"/>
      <c r="K2" s="322"/>
      <c r="L2" s="322"/>
      <c r="M2" s="322"/>
      <c r="N2" s="322" t="s">
        <v>228</v>
      </c>
      <c r="O2" s="322"/>
      <c r="P2" s="322"/>
      <c r="Q2" s="322"/>
      <c r="R2" s="322"/>
      <c r="S2" s="322"/>
      <c r="T2" s="322"/>
      <c r="U2" s="322"/>
      <c r="V2" s="322"/>
      <c r="W2" s="322"/>
      <c r="X2" s="322"/>
      <c r="Y2" s="322"/>
      <c r="Z2" s="322"/>
      <c r="AA2" s="322"/>
      <c r="AB2" s="322"/>
      <c r="AC2" s="322"/>
      <c r="AD2" s="322"/>
      <c r="AE2" s="322"/>
      <c r="AF2" s="322"/>
      <c r="AG2" s="322"/>
      <c r="AH2" s="322"/>
      <c r="AI2" s="322"/>
      <c r="AJ2" s="322"/>
      <c r="AK2" s="322"/>
      <c r="AL2" s="322"/>
      <c r="AM2" s="322"/>
      <c r="AN2" s="322"/>
      <c r="AO2" s="322"/>
      <c r="AP2" s="322"/>
      <c r="AQ2" s="322"/>
      <c r="AR2" s="322"/>
      <c r="AS2" s="322"/>
      <c r="AT2" s="322"/>
      <c r="AU2" s="322"/>
      <c r="AV2" s="322"/>
    </row>
    <row r="3" spans="1:48" x14ac:dyDescent="0.25">
      <c r="A3" s="344" t="s">
        <v>229</v>
      </c>
      <c r="B3" s="345"/>
      <c r="C3" s="345"/>
      <c r="D3" s="345"/>
      <c r="E3" s="345"/>
      <c r="F3" s="345"/>
      <c r="G3" s="345"/>
      <c r="H3" s="345"/>
      <c r="I3" s="345"/>
      <c r="J3" s="346"/>
      <c r="K3" s="322"/>
      <c r="L3" s="322"/>
      <c r="M3" s="322"/>
      <c r="N3" s="322" t="s">
        <v>230</v>
      </c>
      <c r="O3" s="322"/>
      <c r="P3" s="322"/>
      <c r="Q3" s="322"/>
      <c r="R3" s="322"/>
      <c r="S3" s="322"/>
      <c r="T3" s="322"/>
      <c r="U3" s="322"/>
      <c r="V3" s="322"/>
      <c r="W3" s="322"/>
      <c r="X3" s="322"/>
      <c r="Y3" s="322"/>
      <c r="Z3" s="322"/>
      <c r="AA3" s="322"/>
      <c r="AB3" s="322"/>
      <c r="AC3" s="322"/>
      <c r="AD3" s="322"/>
      <c r="AE3" s="322"/>
      <c r="AF3" s="322"/>
      <c r="AG3" s="322"/>
      <c r="AH3" s="322"/>
      <c r="AI3" s="322"/>
      <c r="AJ3" s="322"/>
      <c r="AK3" s="322"/>
      <c r="AL3" s="322"/>
      <c r="AM3" s="322"/>
      <c r="AN3" s="322"/>
      <c r="AO3" s="322"/>
      <c r="AP3" s="322"/>
      <c r="AQ3" s="322"/>
      <c r="AR3" s="322"/>
      <c r="AS3" s="322"/>
      <c r="AT3" s="322"/>
      <c r="AU3" s="322"/>
      <c r="AV3" s="322"/>
    </row>
    <row r="4" spans="1:48" x14ac:dyDescent="0.25">
      <c r="A4" s="322" t="s">
        <v>231</v>
      </c>
      <c r="B4" s="322"/>
      <c r="C4" s="322"/>
      <c r="D4" s="322"/>
      <c r="E4" s="322"/>
      <c r="F4" s="156"/>
      <c r="G4" s="322"/>
      <c r="H4" s="322"/>
      <c r="I4" s="322"/>
      <c r="J4" s="322"/>
      <c r="K4" s="322"/>
      <c r="L4" s="322"/>
      <c r="M4" s="322"/>
      <c r="N4" s="322" t="s">
        <v>231</v>
      </c>
      <c r="O4" s="322"/>
      <c r="P4" s="322"/>
      <c r="Q4" s="322"/>
      <c r="R4" s="322"/>
      <c r="S4" s="322"/>
      <c r="T4" s="322"/>
      <c r="U4" s="322"/>
      <c r="V4" s="322"/>
      <c r="W4" s="322"/>
      <c r="X4" s="322"/>
      <c r="Y4" s="322"/>
      <c r="Z4" s="322"/>
      <c r="AA4" s="322"/>
      <c r="AB4" s="322"/>
      <c r="AC4" s="322"/>
      <c r="AD4" s="322"/>
      <c r="AE4" s="322"/>
      <c r="AF4" s="322"/>
      <c r="AG4" s="322"/>
      <c r="AH4" s="322"/>
      <c r="AI4" s="322"/>
      <c r="AJ4" s="322"/>
      <c r="AK4" s="322"/>
      <c r="AL4" s="322"/>
      <c r="AM4" s="322"/>
      <c r="AN4" s="322"/>
      <c r="AO4" s="322"/>
      <c r="AP4" s="322"/>
      <c r="AQ4" s="322"/>
      <c r="AR4" s="322"/>
      <c r="AS4" s="322"/>
      <c r="AT4" s="322"/>
      <c r="AU4" s="322"/>
      <c r="AV4" s="322"/>
    </row>
    <row r="5" spans="1:48" x14ac:dyDescent="0.25">
      <c r="A5" s="322" t="s">
        <v>232</v>
      </c>
      <c r="B5" s="345" t="s">
        <v>233</v>
      </c>
      <c r="C5" s="345"/>
      <c r="D5" s="345"/>
      <c r="E5" s="345"/>
      <c r="F5" s="345"/>
      <c r="G5" s="345"/>
      <c r="H5" s="345"/>
      <c r="I5" s="345"/>
      <c r="J5" s="345"/>
      <c r="K5" s="322"/>
      <c r="L5" s="322"/>
      <c r="M5" s="322"/>
      <c r="N5" s="322"/>
      <c r="O5" s="322"/>
      <c r="P5" s="322"/>
      <c r="Q5" s="322"/>
      <c r="R5" s="322"/>
      <c r="S5" s="322"/>
      <c r="T5" s="322"/>
      <c r="U5" s="322"/>
      <c r="V5" s="322"/>
      <c r="W5" s="322"/>
      <c r="X5" s="322"/>
      <c r="Y5" s="322"/>
      <c r="Z5" s="322"/>
      <c r="AA5" s="322"/>
      <c r="AB5" s="322"/>
      <c r="AC5" s="322"/>
      <c r="AD5" s="322"/>
      <c r="AE5" s="322"/>
      <c r="AF5" s="322"/>
      <c r="AG5" s="322"/>
      <c r="AH5" s="322"/>
      <c r="AI5" s="322"/>
      <c r="AJ5" s="322"/>
      <c r="AK5" s="322"/>
      <c r="AL5" s="322"/>
      <c r="AM5" s="322"/>
      <c r="AN5" s="322"/>
      <c r="AO5" s="322"/>
      <c r="AP5" s="322"/>
      <c r="AQ5" s="322"/>
      <c r="AR5" s="322"/>
      <c r="AS5" s="322"/>
      <c r="AT5" s="322"/>
      <c r="AU5" s="322"/>
      <c r="AV5" s="322"/>
    </row>
    <row r="6" spans="1:48" x14ac:dyDescent="0.25">
      <c r="A6" s="322"/>
      <c r="B6" s="322" t="s">
        <v>234</v>
      </c>
      <c r="C6" s="322"/>
      <c r="D6" s="322"/>
      <c r="E6" s="322"/>
      <c r="F6" s="322"/>
      <c r="G6" s="322"/>
      <c r="H6" s="322"/>
      <c r="I6" s="322"/>
      <c r="J6" s="322"/>
      <c r="K6" s="322"/>
      <c r="L6" s="322"/>
      <c r="M6" s="322"/>
      <c r="N6" s="322"/>
      <c r="O6" s="322"/>
      <c r="P6" s="322"/>
      <c r="Q6" s="322"/>
      <c r="R6" s="322"/>
      <c r="S6" s="322"/>
      <c r="T6" s="322"/>
      <c r="U6" s="322"/>
      <c r="V6" s="322"/>
      <c r="W6" s="322"/>
      <c r="X6" s="322"/>
      <c r="Y6" s="322"/>
      <c r="Z6" s="322"/>
      <c r="AA6" s="322"/>
      <c r="AB6" s="322"/>
      <c r="AC6" s="322"/>
      <c r="AD6" s="322"/>
      <c r="AE6" s="322"/>
      <c r="AF6" s="322"/>
      <c r="AG6" s="322"/>
      <c r="AH6" s="322"/>
      <c r="AI6" s="322"/>
      <c r="AJ6" s="322"/>
      <c r="AK6" s="322"/>
      <c r="AL6" s="322"/>
      <c r="AM6" s="322"/>
      <c r="AN6" s="322"/>
      <c r="AO6" s="322"/>
      <c r="AP6" s="322"/>
      <c r="AQ6" s="322"/>
      <c r="AR6" s="322"/>
      <c r="AS6" s="322"/>
      <c r="AT6" s="322"/>
      <c r="AU6" s="322"/>
      <c r="AV6" s="322"/>
    </row>
    <row r="7" spans="1:48" ht="15.75" thickBot="1" x14ac:dyDescent="0.3">
      <c r="A7" s="322"/>
      <c r="B7" s="322"/>
      <c r="C7" s="322"/>
      <c r="D7" s="322"/>
      <c r="E7" s="322"/>
      <c r="F7" s="322"/>
      <c r="G7" s="322"/>
      <c r="H7" s="322"/>
      <c r="I7" s="322"/>
      <c r="J7" s="322"/>
      <c r="K7" s="322"/>
      <c r="L7" s="322"/>
      <c r="M7" s="322"/>
      <c r="N7" s="322"/>
      <c r="O7" s="322"/>
      <c r="P7" s="322"/>
      <c r="Q7" s="322"/>
      <c r="R7" s="322"/>
      <c r="S7" s="322"/>
      <c r="T7" s="322"/>
      <c r="U7" s="322"/>
      <c r="V7" s="322"/>
      <c r="W7" s="322"/>
      <c r="X7" s="322"/>
      <c r="Y7" s="322"/>
      <c r="Z7" s="322"/>
      <c r="AA7" s="322"/>
      <c r="AB7" s="322"/>
      <c r="AC7" s="322"/>
      <c r="AD7" s="322"/>
      <c r="AE7" s="322"/>
      <c r="AF7" s="322"/>
      <c r="AG7" s="322"/>
      <c r="AH7" s="322"/>
      <c r="AI7" s="322"/>
      <c r="AJ7" s="322"/>
      <c r="AK7" s="322"/>
      <c r="AL7" s="322"/>
      <c r="AM7" s="322"/>
      <c r="AN7" s="322"/>
      <c r="AO7" s="322"/>
      <c r="AP7" s="322"/>
      <c r="AQ7" s="322"/>
      <c r="AR7" s="322"/>
      <c r="AS7" s="322"/>
      <c r="AT7" s="322"/>
      <c r="AU7" s="322"/>
      <c r="AV7" s="322"/>
    </row>
    <row r="8" spans="1:48" ht="13.5" customHeight="1" thickTop="1" x14ac:dyDescent="0.25">
      <c r="A8" s="347" t="s">
        <v>235</v>
      </c>
      <c r="B8" s="339" t="s">
        <v>236</v>
      </c>
      <c r="C8" s="341" t="s">
        <v>237</v>
      </c>
      <c r="D8" s="342"/>
      <c r="E8" s="342"/>
      <c r="F8" s="342"/>
      <c r="G8" s="342"/>
      <c r="H8" s="342"/>
      <c r="I8" s="342"/>
      <c r="J8" s="342"/>
      <c r="K8" s="343"/>
      <c r="L8" s="322"/>
      <c r="M8" s="322"/>
      <c r="N8" s="347" t="s">
        <v>235</v>
      </c>
      <c r="O8" s="339" t="s">
        <v>236</v>
      </c>
      <c r="P8" s="341" t="s">
        <v>237</v>
      </c>
      <c r="Q8" s="342"/>
      <c r="R8" s="342"/>
      <c r="S8" s="342"/>
      <c r="T8" s="342"/>
      <c r="U8" s="342"/>
      <c r="V8" s="342"/>
      <c r="W8" s="342"/>
      <c r="X8" s="343"/>
      <c r="Y8" s="322"/>
      <c r="Z8" s="322"/>
      <c r="AA8" s="322"/>
      <c r="AB8" s="322"/>
      <c r="AC8" s="322"/>
      <c r="AD8" s="322"/>
      <c r="AE8" s="322"/>
      <c r="AF8" s="322"/>
      <c r="AG8" s="322"/>
      <c r="AH8" s="322"/>
      <c r="AI8" s="322"/>
      <c r="AJ8" s="322"/>
      <c r="AK8" s="322"/>
      <c r="AL8" s="322"/>
      <c r="AM8" s="322"/>
      <c r="AN8" s="322"/>
      <c r="AO8" s="322"/>
      <c r="AP8" s="322"/>
      <c r="AQ8" s="322"/>
      <c r="AR8" s="322"/>
      <c r="AS8" s="322"/>
      <c r="AT8" s="322"/>
      <c r="AU8" s="322"/>
      <c r="AV8" s="322"/>
    </row>
    <row r="9" spans="1:48" ht="15.75" thickBot="1" x14ac:dyDescent="0.3">
      <c r="A9" s="348"/>
      <c r="B9" s="340"/>
      <c r="C9" s="157" t="s">
        <v>238</v>
      </c>
      <c r="D9" s="158" t="s">
        <v>239</v>
      </c>
      <c r="E9" s="158" t="s">
        <v>240</v>
      </c>
      <c r="F9" s="159" t="s">
        <v>241</v>
      </c>
      <c r="G9" s="158" t="s">
        <v>162</v>
      </c>
      <c r="H9" s="158" t="s">
        <v>160</v>
      </c>
      <c r="I9" s="158" t="s">
        <v>164</v>
      </c>
      <c r="J9" s="158" t="s">
        <v>242</v>
      </c>
      <c r="K9" s="160" t="s">
        <v>169</v>
      </c>
      <c r="L9" s="158" t="s">
        <v>243</v>
      </c>
      <c r="M9" s="322"/>
      <c r="N9" s="348"/>
      <c r="O9" s="340"/>
      <c r="P9" s="157" t="s">
        <v>244</v>
      </c>
      <c r="Q9" s="158" t="s">
        <v>239</v>
      </c>
      <c r="R9" s="158" t="s">
        <v>240</v>
      </c>
      <c r="S9" s="159" t="s">
        <v>241</v>
      </c>
      <c r="T9" s="158" t="s">
        <v>162</v>
      </c>
      <c r="U9" s="158" t="s">
        <v>160</v>
      </c>
      <c r="V9" s="158" t="s">
        <v>164</v>
      </c>
      <c r="W9" s="158" t="s">
        <v>242</v>
      </c>
      <c r="X9" s="160" t="s">
        <v>169</v>
      </c>
      <c r="Y9" s="161"/>
      <c r="Z9" s="322"/>
      <c r="AA9" s="322"/>
      <c r="AB9" s="322"/>
      <c r="AC9" s="322"/>
      <c r="AD9" s="322"/>
      <c r="AE9" s="322"/>
      <c r="AF9" s="322"/>
      <c r="AG9" s="322"/>
      <c r="AH9" s="322"/>
      <c r="AI9" s="322"/>
      <c r="AJ9" s="162"/>
      <c r="AK9" s="161"/>
      <c r="AL9" s="161"/>
      <c r="AM9" s="163"/>
      <c r="AN9" s="161"/>
      <c r="AO9" s="161"/>
      <c r="AP9" s="161"/>
      <c r="AQ9" s="161"/>
      <c r="AR9" s="161"/>
      <c r="AS9" s="322"/>
      <c r="AT9" s="322"/>
      <c r="AU9" s="322"/>
      <c r="AV9" s="322"/>
    </row>
    <row r="10" spans="1:48" ht="15.75" thickTop="1" x14ac:dyDescent="0.25">
      <c r="A10" s="336">
        <v>2002</v>
      </c>
      <c r="B10" s="164" t="s">
        <v>245</v>
      </c>
      <c r="C10" s="165">
        <v>18051</v>
      </c>
      <c r="D10" s="166">
        <v>1425</v>
      </c>
      <c r="E10" s="166">
        <v>1311</v>
      </c>
      <c r="F10" s="166">
        <v>597</v>
      </c>
      <c r="G10" s="166">
        <v>1410</v>
      </c>
      <c r="H10" s="166">
        <v>10618</v>
      </c>
      <c r="I10" s="166">
        <v>657647</v>
      </c>
      <c r="J10" s="166">
        <v>206612.31542569902</v>
      </c>
      <c r="K10" s="167">
        <f>F10*1.053</f>
        <v>628.64099999999996</v>
      </c>
      <c r="L10" s="166">
        <v>10618</v>
      </c>
      <c r="M10" s="322"/>
      <c r="N10" s="336">
        <v>2002</v>
      </c>
      <c r="O10" s="164" t="s">
        <v>245</v>
      </c>
      <c r="P10" s="165">
        <v>18051</v>
      </c>
      <c r="Q10" s="166">
        <v>1425</v>
      </c>
      <c r="R10" s="166">
        <v>1311</v>
      </c>
      <c r="S10" s="166">
        <v>597</v>
      </c>
      <c r="T10" s="166">
        <v>1410</v>
      </c>
      <c r="U10" s="166">
        <v>10618</v>
      </c>
      <c r="V10" s="166">
        <v>657647</v>
      </c>
      <c r="W10" s="166">
        <v>206612.31542569902</v>
      </c>
      <c r="X10" s="167">
        <f>S10*1.053</f>
        <v>628.64099999999996</v>
      </c>
      <c r="Y10" s="168"/>
      <c r="Z10" s="322"/>
      <c r="AA10" s="322"/>
      <c r="AB10" s="322"/>
      <c r="AC10" s="322"/>
      <c r="AD10" s="322"/>
      <c r="AE10" s="322"/>
      <c r="AF10" s="322"/>
      <c r="AG10" s="322"/>
      <c r="AH10" s="322"/>
      <c r="AI10" s="322"/>
      <c r="AJ10" s="322"/>
      <c r="AK10" s="322"/>
      <c r="AL10" s="322"/>
      <c r="AM10" s="322"/>
      <c r="AN10" s="322"/>
      <c r="AO10" s="322"/>
      <c r="AP10" s="322"/>
      <c r="AQ10" s="322"/>
      <c r="AR10" s="322"/>
      <c r="AS10" s="322"/>
      <c r="AT10" s="322"/>
      <c r="AU10" s="322"/>
      <c r="AV10" s="322"/>
    </row>
    <row r="11" spans="1:48" x14ac:dyDescent="0.25">
      <c r="A11" s="337"/>
      <c r="B11" s="169" t="s">
        <v>246</v>
      </c>
      <c r="C11" s="170">
        <v>60019</v>
      </c>
      <c r="D11" s="171">
        <v>4689</v>
      </c>
      <c r="E11" s="171">
        <v>4313</v>
      </c>
      <c r="F11" s="171">
        <v>1989</v>
      </c>
      <c r="G11" s="171">
        <v>4685</v>
      </c>
      <c r="H11" s="171">
        <v>34786</v>
      </c>
      <c r="I11" s="171">
        <v>2143720</v>
      </c>
      <c r="J11" s="171">
        <v>673490.41784480051</v>
      </c>
      <c r="K11" s="172">
        <f t="shared" ref="K11:K74" si="0">F11*1.053</f>
        <v>2094.4169999999999</v>
      </c>
      <c r="L11" s="171">
        <v>34786</v>
      </c>
      <c r="M11" s="322"/>
      <c r="N11" s="337"/>
      <c r="O11" s="169" t="s">
        <v>246</v>
      </c>
      <c r="P11" s="170">
        <v>60019</v>
      </c>
      <c r="Q11" s="171">
        <v>4689</v>
      </c>
      <c r="R11" s="171">
        <v>4313</v>
      </c>
      <c r="S11" s="171">
        <v>1989</v>
      </c>
      <c r="T11" s="171">
        <v>4685</v>
      </c>
      <c r="U11" s="171">
        <v>34786</v>
      </c>
      <c r="V11" s="171">
        <v>2143720</v>
      </c>
      <c r="W11" s="171">
        <v>673490.41784480051</v>
      </c>
      <c r="X11" s="172">
        <f t="shared" ref="X11:X74" si="1">S11*1.053</f>
        <v>2094.4169999999999</v>
      </c>
      <c r="Y11" s="168"/>
      <c r="Z11" s="322"/>
      <c r="AA11" s="322"/>
      <c r="AB11" s="322"/>
      <c r="AC11" s="322"/>
      <c r="AD11" s="322"/>
      <c r="AE11" s="322"/>
      <c r="AF11" s="322"/>
      <c r="AG11" s="322"/>
      <c r="AH11" s="322"/>
      <c r="AI11" s="322"/>
      <c r="AJ11" s="322"/>
      <c r="AK11" s="322"/>
      <c r="AL11" s="322"/>
      <c r="AM11" s="322"/>
      <c r="AN11" s="322"/>
      <c r="AO11" s="322"/>
      <c r="AP11" s="322"/>
      <c r="AQ11" s="322"/>
      <c r="AR11" s="322"/>
      <c r="AS11" s="322"/>
      <c r="AT11" s="322"/>
      <c r="AU11" s="322"/>
      <c r="AV11" s="322"/>
    </row>
    <row r="12" spans="1:48" x14ac:dyDescent="0.25">
      <c r="A12" s="337"/>
      <c r="B12" s="173" t="s">
        <v>247</v>
      </c>
      <c r="C12" s="174">
        <v>219560</v>
      </c>
      <c r="D12" s="175">
        <v>17501</v>
      </c>
      <c r="E12" s="175">
        <v>16101</v>
      </c>
      <c r="F12" s="175">
        <v>7277</v>
      </c>
      <c r="G12" s="175">
        <v>17231</v>
      </c>
      <c r="H12" s="176">
        <v>132226.66458531836</v>
      </c>
      <c r="I12" s="175">
        <v>8131553</v>
      </c>
      <c r="J12" s="175">
        <v>2554682.0609487905</v>
      </c>
      <c r="K12" s="177">
        <f t="shared" si="0"/>
        <v>7662.6809999999996</v>
      </c>
      <c r="L12" s="175">
        <v>145024</v>
      </c>
      <c r="M12" s="178">
        <f>H12/L12</f>
        <v>0.91175712009955845</v>
      </c>
      <c r="N12" s="337"/>
      <c r="O12" s="169" t="s">
        <v>247</v>
      </c>
      <c r="P12" s="170">
        <v>219560</v>
      </c>
      <c r="Q12" s="171">
        <v>17501</v>
      </c>
      <c r="R12" s="171">
        <v>16101</v>
      </c>
      <c r="S12" s="171">
        <v>7277</v>
      </c>
      <c r="T12" s="171">
        <v>17231</v>
      </c>
      <c r="U12" s="179">
        <v>132226.66458531836</v>
      </c>
      <c r="V12" s="171">
        <v>8131553</v>
      </c>
      <c r="W12" s="171">
        <v>2554682.0609487905</v>
      </c>
      <c r="X12" s="172">
        <f t="shared" si="1"/>
        <v>7662.6809999999996</v>
      </c>
      <c r="Y12" s="168"/>
      <c r="Z12" s="322"/>
      <c r="AA12" s="322"/>
      <c r="AB12" s="322"/>
      <c r="AC12" s="322"/>
      <c r="AD12" s="322"/>
      <c r="AE12" s="322"/>
      <c r="AF12" s="322"/>
      <c r="AG12" s="322"/>
      <c r="AH12" s="322"/>
      <c r="AI12" s="322"/>
      <c r="AJ12" s="322"/>
      <c r="AK12" s="322"/>
      <c r="AL12" s="322"/>
      <c r="AM12" s="322"/>
      <c r="AN12" s="322"/>
      <c r="AO12" s="322"/>
      <c r="AP12" s="322"/>
      <c r="AQ12" s="322"/>
      <c r="AR12" s="322"/>
      <c r="AS12" s="322"/>
      <c r="AT12" s="322"/>
      <c r="AU12" s="322"/>
      <c r="AV12" s="322"/>
    </row>
    <row r="13" spans="1:48" x14ac:dyDescent="0.25">
      <c r="A13" s="337"/>
      <c r="B13" s="169" t="s">
        <v>248</v>
      </c>
      <c r="C13" s="170">
        <v>172897</v>
      </c>
      <c r="D13" s="171">
        <v>14043</v>
      </c>
      <c r="E13" s="171">
        <v>12920</v>
      </c>
      <c r="F13" s="171">
        <v>5757</v>
      </c>
      <c r="G13" s="171">
        <v>14169</v>
      </c>
      <c r="H13" s="171">
        <v>104852</v>
      </c>
      <c r="I13" s="171">
        <v>6342139</v>
      </c>
      <c r="J13" s="171">
        <v>1992503.6129437638</v>
      </c>
      <c r="K13" s="172">
        <f t="shared" si="0"/>
        <v>6062.1209999999992</v>
      </c>
      <c r="L13" s="171">
        <v>104852</v>
      </c>
      <c r="M13" s="322"/>
      <c r="N13" s="337"/>
      <c r="O13" s="169" t="s">
        <v>248</v>
      </c>
      <c r="P13" s="170">
        <v>172897</v>
      </c>
      <c r="Q13" s="171">
        <v>14043</v>
      </c>
      <c r="R13" s="171">
        <v>12920</v>
      </c>
      <c r="S13" s="171">
        <v>5757</v>
      </c>
      <c r="T13" s="171">
        <v>14169</v>
      </c>
      <c r="U13" s="171">
        <v>104852</v>
      </c>
      <c r="V13" s="171">
        <v>6342139</v>
      </c>
      <c r="W13" s="171">
        <v>1992503.6129437638</v>
      </c>
      <c r="X13" s="172">
        <f t="shared" si="1"/>
        <v>6062.1209999999992</v>
      </c>
      <c r="Y13" s="168"/>
      <c r="Z13" s="322"/>
      <c r="AA13" s="322"/>
      <c r="AB13" s="322"/>
      <c r="AC13" s="322"/>
      <c r="AD13" s="322"/>
      <c r="AE13" s="322"/>
      <c r="AF13" s="322"/>
      <c r="AG13" s="322"/>
      <c r="AH13" s="322"/>
      <c r="AI13" s="322"/>
      <c r="AJ13" s="322"/>
      <c r="AK13" s="322"/>
      <c r="AL13" s="322"/>
      <c r="AM13" s="322"/>
      <c r="AN13" s="322"/>
      <c r="AO13" s="322"/>
      <c r="AP13" s="322"/>
      <c r="AQ13" s="322"/>
      <c r="AR13" s="322"/>
      <c r="AS13" s="322"/>
      <c r="AT13" s="322"/>
      <c r="AU13" s="322"/>
      <c r="AV13" s="322"/>
    </row>
    <row r="14" spans="1:48" x14ac:dyDescent="0.25">
      <c r="A14" s="337"/>
      <c r="B14" s="169" t="s">
        <v>249</v>
      </c>
      <c r="C14" s="170">
        <v>22600</v>
      </c>
      <c r="D14" s="171">
        <v>1775</v>
      </c>
      <c r="E14" s="171">
        <v>1633</v>
      </c>
      <c r="F14" s="171">
        <v>749</v>
      </c>
      <c r="G14" s="171">
        <v>1765</v>
      </c>
      <c r="H14" s="171">
        <v>13182</v>
      </c>
      <c r="I14" s="171">
        <v>818571</v>
      </c>
      <c r="J14" s="171">
        <v>257169.65127238457</v>
      </c>
      <c r="K14" s="172">
        <f t="shared" si="0"/>
        <v>788.697</v>
      </c>
      <c r="L14" s="171">
        <v>13182</v>
      </c>
      <c r="M14" s="322"/>
      <c r="N14" s="337"/>
      <c r="O14" s="169" t="s">
        <v>249</v>
      </c>
      <c r="P14" s="170">
        <v>22600</v>
      </c>
      <c r="Q14" s="171">
        <v>1775</v>
      </c>
      <c r="R14" s="171">
        <v>1633</v>
      </c>
      <c r="S14" s="171">
        <v>749</v>
      </c>
      <c r="T14" s="171">
        <v>1765</v>
      </c>
      <c r="U14" s="171">
        <v>13182</v>
      </c>
      <c r="V14" s="171">
        <v>818571</v>
      </c>
      <c r="W14" s="171">
        <v>257169.65127238457</v>
      </c>
      <c r="X14" s="172">
        <f t="shared" si="1"/>
        <v>788.697</v>
      </c>
      <c r="Y14" s="168"/>
      <c r="Z14" s="49"/>
      <c r="AA14" s="49"/>
      <c r="AB14" s="49"/>
      <c r="AC14" s="49"/>
      <c r="AD14" s="49"/>
      <c r="AE14" s="49"/>
      <c r="AF14" s="49"/>
      <c r="AG14" s="49"/>
      <c r="AH14" s="49"/>
      <c r="AI14" s="49"/>
      <c r="AJ14" s="49"/>
      <c r="AK14" s="49"/>
      <c r="AL14" s="49"/>
      <c r="AM14" s="49"/>
      <c r="AN14" s="49"/>
      <c r="AO14" s="49"/>
      <c r="AP14" s="49"/>
      <c r="AQ14" s="49"/>
      <c r="AR14" s="49"/>
      <c r="AS14" s="49"/>
      <c r="AT14" s="49"/>
      <c r="AU14" s="49"/>
      <c r="AV14" s="49"/>
    </row>
    <row r="15" spans="1:48" x14ac:dyDescent="0.25">
      <c r="A15" s="337"/>
      <c r="B15" s="169" t="s">
        <v>250</v>
      </c>
      <c r="C15" s="170">
        <v>31799</v>
      </c>
      <c r="D15" s="171">
        <v>2498</v>
      </c>
      <c r="E15" s="171">
        <v>2297</v>
      </c>
      <c r="F15" s="171">
        <v>1053</v>
      </c>
      <c r="G15" s="171">
        <v>2484</v>
      </c>
      <c r="H15" s="171">
        <v>18546</v>
      </c>
      <c r="I15" s="171">
        <v>1151725</v>
      </c>
      <c r="J15" s="171">
        <v>361836.31793905125</v>
      </c>
      <c r="K15" s="172">
        <f t="shared" si="0"/>
        <v>1108.809</v>
      </c>
      <c r="L15" s="171">
        <v>18546</v>
      </c>
      <c r="M15" s="322"/>
      <c r="N15" s="337"/>
      <c r="O15" s="169" t="s">
        <v>250</v>
      </c>
      <c r="P15" s="170">
        <v>31799</v>
      </c>
      <c r="Q15" s="171">
        <v>2498</v>
      </c>
      <c r="R15" s="171">
        <v>2297</v>
      </c>
      <c r="S15" s="171">
        <v>1053</v>
      </c>
      <c r="T15" s="171">
        <v>2484</v>
      </c>
      <c r="U15" s="171">
        <v>18546</v>
      </c>
      <c r="V15" s="171">
        <v>1151725</v>
      </c>
      <c r="W15" s="171">
        <v>361836.31793905125</v>
      </c>
      <c r="X15" s="172">
        <f t="shared" si="1"/>
        <v>1108.809</v>
      </c>
      <c r="Y15" s="168"/>
      <c r="Z15" s="49"/>
      <c r="AA15" s="49"/>
      <c r="AB15" s="49"/>
      <c r="AC15" s="49"/>
      <c r="AD15" s="49"/>
      <c r="AE15" s="49"/>
      <c r="AF15" s="49"/>
      <c r="AG15" s="49"/>
      <c r="AH15" s="49"/>
      <c r="AI15" s="49"/>
      <c r="AJ15" s="49"/>
      <c r="AK15" s="49"/>
      <c r="AL15" s="49"/>
      <c r="AM15" s="49"/>
      <c r="AN15" s="49"/>
      <c r="AO15" s="49"/>
      <c r="AP15" s="49"/>
      <c r="AQ15" s="49"/>
      <c r="AR15" s="49"/>
      <c r="AS15" s="49"/>
      <c r="AT15" s="49"/>
      <c r="AU15" s="49"/>
      <c r="AV15" s="49"/>
    </row>
    <row r="16" spans="1:48" x14ac:dyDescent="0.25">
      <c r="A16" s="337"/>
      <c r="B16" s="169" t="s">
        <v>251</v>
      </c>
      <c r="C16" s="170">
        <v>26037</v>
      </c>
      <c r="D16" s="171">
        <v>2154</v>
      </c>
      <c r="E16" s="171">
        <v>1982</v>
      </c>
      <c r="F16" s="171">
        <v>938</v>
      </c>
      <c r="G16" s="171">
        <v>2090</v>
      </c>
      <c r="H16" s="171">
        <v>15295</v>
      </c>
      <c r="I16" s="171">
        <v>990342</v>
      </c>
      <c r="J16" s="171">
        <v>311134.77851083886</v>
      </c>
      <c r="K16" s="172">
        <f t="shared" si="0"/>
        <v>987.71399999999994</v>
      </c>
      <c r="L16" s="171">
        <v>15295</v>
      </c>
      <c r="M16" s="322"/>
      <c r="N16" s="337"/>
      <c r="O16" s="169" t="s">
        <v>251</v>
      </c>
      <c r="P16" s="170">
        <v>26037</v>
      </c>
      <c r="Q16" s="171">
        <v>2154</v>
      </c>
      <c r="R16" s="171">
        <v>1982</v>
      </c>
      <c r="S16" s="171">
        <v>938</v>
      </c>
      <c r="T16" s="171">
        <v>2090</v>
      </c>
      <c r="U16" s="171">
        <v>15295</v>
      </c>
      <c r="V16" s="171">
        <v>990342</v>
      </c>
      <c r="W16" s="171">
        <v>311134.77851083886</v>
      </c>
      <c r="X16" s="172">
        <f t="shared" si="1"/>
        <v>987.71399999999994</v>
      </c>
      <c r="Y16" s="168"/>
      <c r="Z16" s="49"/>
      <c r="AA16" s="49"/>
      <c r="AB16" s="49"/>
      <c r="AC16" s="49"/>
      <c r="AD16" s="49"/>
      <c r="AE16" s="49"/>
      <c r="AF16" s="49"/>
      <c r="AG16" s="49"/>
      <c r="AH16" s="49"/>
      <c r="AI16" s="49"/>
      <c r="AJ16" s="49"/>
      <c r="AK16" s="49"/>
      <c r="AL16" s="49"/>
      <c r="AM16" s="49"/>
      <c r="AN16" s="49"/>
      <c r="AO16" s="49"/>
      <c r="AP16" s="49"/>
      <c r="AQ16" s="49"/>
      <c r="AR16" s="49"/>
      <c r="AS16" s="49"/>
      <c r="AT16" s="49"/>
      <c r="AU16" s="49"/>
      <c r="AV16" s="49"/>
    </row>
    <row r="17" spans="1:48" x14ac:dyDescent="0.25">
      <c r="A17" s="337"/>
      <c r="B17" s="169" t="s">
        <v>252</v>
      </c>
      <c r="C17" s="170">
        <v>104155</v>
      </c>
      <c r="D17" s="171">
        <v>8094</v>
      </c>
      <c r="E17" s="171">
        <v>7447</v>
      </c>
      <c r="F17" s="171">
        <v>3464</v>
      </c>
      <c r="G17" s="171">
        <v>8437</v>
      </c>
      <c r="H17" s="171">
        <v>60443</v>
      </c>
      <c r="I17" s="171">
        <v>3796572</v>
      </c>
      <c r="J17" s="171">
        <v>1192765.3157398682</v>
      </c>
      <c r="K17" s="172">
        <f t="shared" si="0"/>
        <v>3647.5919999999996</v>
      </c>
      <c r="L17" s="171">
        <v>60443</v>
      </c>
      <c r="M17" s="322"/>
      <c r="N17" s="337"/>
      <c r="O17" s="169" t="s">
        <v>252</v>
      </c>
      <c r="P17" s="170">
        <v>104155</v>
      </c>
      <c r="Q17" s="171">
        <v>8094</v>
      </c>
      <c r="R17" s="171">
        <v>7447</v>
      </c>
      <c r="S17" s="171">
        <v>3464</v>
      </c>
      <c r="T17" s="171">
        <v>8437</v>
      </c>
      <c r="U17" s="171">
        <v>60443</v>
      </c>
      <c r="V17" s="171">
        <v>3796572</v>
      </c>
      <c r="W17" s="171">
        <v>1192765.3157398682</v>
      </c>
      <c r="X17" s="172">
        <f t="shared" si="1"/>
        <v>3647.5919999999996</v>
      </c>
      <c r="Y17" s="168"/>
      <c r="Z17" s="49"/>
      <c r="AA17" s="49"/>
      <c r="AB17" s="49"/>
      <c r="AC17" s="49"/>
      <c r="AD17" s="49"/>
      <c r="AE17" s="49"/>
      <c r="AF17" s="49"/>
      <c r="AG17" s="49"/>
      <c r="AH17" s="49"/>
      <c r="AI17" s="49"/>
      <c r="AJ17" s="49"/>
      <c r="AK17" s="49"/>
      <c r="AL17" s="49"/>
      <c r="AM17" s="49"/>
      <c r="AN17" s="49"/>
      <c r="AO17" s="49"/>
      <c r="AP17" s="49"/>
      <c r="AQ17" s="49"/>
      <c r="AR17" s="49"/>
      <c r="AS17" s="49"/>
      <c r="AT17" s="49"/>
      <c r="AU17" s="49"/>
      <c r="AV17" s="49"/>
    </row>
    <row r="18" spans="1:48" x14ac:dyDescent="0.25">
      <c r="A18" s="337"/>
      <c r="B18" s="169" t="s">
        <v>253</v>
      </c>
      <c r="C18" s="170">
        <v>15019</v>
      </c>
      <c r="D18" s="171">
        <v>1179</v>
      </c>
      <c r="E18" s="171">
        <v>1085</v>
      </c>
      <c r="F18" s="171">
        <v>498</v>
      </c>
      <c r="G18" s="171">
        <v>1174</v>
      </c>
      <c r="H18" s="171">
        <v>8766</v>
      </c>
      <c r="I18" s="171">
        <v>541336</v>
      </c>
      <c r="J18" s="171">
        <v>170071.00219918316</v>
      </c>
      <c r="K18" s="172">
        <f t="shared" si="0"/>
        <v>524.39400000000001</v>
      </c>
      <c r="L18" s="171">
        <v>8766</v>
      </c>
      <c r="M18" s="322"/>
      <c r="N18" s="337"/>
      <c r="O18" s="169" t="s">
        <v>253</v>
      </c>
      <c r="P18" s="170">
        <v>15019</v>
      </c>
      <c r="Q18" s="171">
        <v>1179</v>
      </c>
      <c r="R18" s="171">
        <v>1085</v>
      </c>
      <c r="S18" s="171">
        <v>498</v>
      </c>
      <c r="T18" s="171">
        <v>1174</v>
      </c>
      <c r="U18" s="171">
        <v>8766</v>
      </c>
      <c r="V18" s="171">
        <v>541336</v>
      </c>
      <c r="W18" s="171">
        <v>170071.00219918316</v>
      </c>
      <c r="X18" s="172">
        <f t="shared" si="1"/>
        <v>524.39400000000001</v>
      </c>
      <c r="Y18" s="168"/>
      <c r="Z18" s="49"/>
      <c r="AA18" s="49"/>
      <c r="AB18" s="49"/>
      <c r="AC18" s="49"/>
      <c r="AD18" s="49"/>
      <c r="AE18" s="49"/>
      <c r="AF18" s="49"/>
      <c r="AG18" s="49"/>
      <c r="AH18" s="49"/>
      <c r="AI18" s="49"/>
      <c r="AJ18" s="49"/>
      <c r="AK18" s="49"/>
      <c r="AL18" s="49"/>
      <c r="AM18" s="49"/>
      <c r="AN18" s="49"/>
      <c r="AO18" s="49"/>
      <c r="AP18" s="49"/>
      <c r="AQ18" s="49"/>
      <c r="AR18" s="49"/>
      <c r="AS18" s="49"/>
      <c r="AT18" s="49"/>
      <c r="AU18" s="49"/>
      <c r="AV18" s="49"/>
    </row>
    <row r="19" spans="1:48" ht="15.75" thickBot="1" x14ac:dyDescent="0.3">
      <c r="A19" s="338"/>
      <c r="B19" s="180" t="s">
        <v>254</v>
      </c>
      <c r="C19" s="181">
        <v>670137</v>
      </c>
      <c r="D19" s="182">
        <v>53358</v>
      </c>
      <c r="E19" s="182">
        <v>49089.36</v>
      </c>
      <c r="F19" s="182">
        <v>22322</v>
      </c>
      <c r="G19" s="182">
        <v>53445</v>
      </c>
      <c r="H19" s="182">
        <f>SUM(H10:H18)</f>
        <v>398714.66458531836</v>
      </c>
      <c r="I19" s="182">
        <v>24573605</v>
      </c>
      <c r="J19" s="182">
        <v>7720265.4728243798</v>
      </c>
      <c r="K19" s="183">
        <f t="shared" si="0"/>
        <v>23505.065999999999</v>
      </c>
      <c r="L19" s="182">
        <v>411512</v>
      </c>
      <c r="M19" s="184">
        <f>H19/L19</f>
        <v>0.96890167136151162</v>
      </c>
      <c r="N19" s="338"/>
      <c r="O19" s="180" t="s">
        <v>254</v>
      </c>
      <c r="P19" s="181">
        <v>670137</v>
      </c>
      <c r="Q19" s="182">
        <v>53358</v>
      </c>
      <c r="R19" s="182">
        <v>49089.36</v>
      </c>
      <c r="S19" s="182">
        <v>22322</v>
      </c>
      <c r="T19" s="182">
        <v>53445</v>
      </c>
      <c r="U19" s="182">
        <f>SUM(U10:U18)</f>
        <v>398714.66458531836</v>
      </c>
      <c r="V19" s="182">
        <v>24573605</v>
      </c>
      <c r="W19" s="182">
        <v>7720265.4728243798</v>
      </c>
      <c r="X19" s="183">
        <f t="shared" si="1"/>
        <v>23505.065999999999</v>
      </c>
      <c r="Y19" s="168"/>
      <c r="Z19" s="49"/>
      <c r="AA19" s="49"/>
      <c r="AB19" s="49"/>
      <c r="AC19" s="49"/>
      <c r="AD19" s="49"/>
      <c r="AE19" s="49"/>
      <c r="AF19" s="49"/>
      <c r="AG19" s="49"/>
      <c r="AH19" s="49"/>
      <c r="AI19" s="49"/>
      <c r="AJ19" s="49"/>
      <c r="AK19" s="49"/>
      <c r="AL19" s="49"/>
      <c r="AM19" s="49"/>
      <c r="AN19" s="49"/>
      <c r="AO19" s="49"/>
      <c r="AP19" s="49"/>
      <c r="AQ19" s="49"/>
      <c r="AR19" s="49"/>
      <c r="AS19" s="49"/>
      <c r="AT19" s="49"/>
      <c r="AU19" s="49"/>
      <c r="AV19" s="49"/>
    </row>
    <row r="20" spans="1:48" ht="15.75" thickTop="1" x14ac:dyDescent="0.25">
      <c r="A20" s="333">
        <f>A10+1</f>
        <v>2003</v>
      </c>
      <c r="B20" s="185" t="s">
        <v>245</v>
      </c>
      <c r="C20" s="186">
        <v>18469.800439680675</v>
      </c>
      <c r="D20" s="187">
        <v>1474.8246760829522</v>
      </c>
      <c r="E20" s="187">
        <v>1355.729012034021</v>
      </c>
      <c r="F20" s="187">
        <v>617.94749131123513</v>
      </c>
      <c r="G20" s="187">
        <v>1458.9174909232077</v>
      </c>
      <c r="H20" s="187">
        <v>10989.024753791309</v>
      </c>
      <c r="I20" s="187">
        <v>680659.41138142173</v>
      </c>
      <c r="J20" s="187">
        <v>213842.04236666986</v>
      </c>
      <c r="K20" s="188">
        <f t="shared" si="0"/>
        <v>650.6987083507305</v>
      </c>
      <c r="L20" s="187">
        <v>10989.024753791309</v>
      </c>
      <c r="M20" s="322"/>
      <c r="N20" s="333">
        <f>N10+1</f>
        <v>2003</v>
      </c>
      <c r="O20" s="185" t="s">
        <v>245</v>
      </c>
      <c r="P20" s="186">
        <v>18469.800439680679</v>
      </c>
      <c r="Q20" s="187">
        <v>1474.8246760829522</v>
      </c>
      <c r="R20" s="187">
        <v>1355.729012034021</v>
      </c>
      <c r="S20" s="187">
        <v>617.94749131123513</v>
      </c>
      <c r="T20" s="187">
        <v>1458.9174909232077</v>
      </c>
      <c r="U20" s="187">
        <v>10989.024753791309</v>
      </c>
      <c r="V20" s="187">
        <v>680659.41138142173</v>
      </c>
      <c r="W20" s="187">
        <v>213842.04236666986</v>
      </c>
      <c r="X20" s="188">
        <f t="shared" si="1"/>
        <v>650.6987083507305</v>
      </c>
      <c r="Y20" s="189"/>
      <c r="Z20" s="49"/>
      <c r="AA20" s="49"/>
      <c r="AB20" s="49"/>
      <c r="AC20" s="49"/>
      <c r="AD20" s="49"/>
      <c r="AE20" s="49"/>
      <c r="AF20" s="49"/>
      <c r="AG20" s="49"/>
      <c r="AH20" s="49"/>
      <c r="AI20" s="49"/>
      <c r="AJ20" s="49"/>
      <c r="AK20" s="49"/>
      <c r="AL20" s="49"/>
      <c r="AM20" s="49"/>
      <c r="AN20" s="49"/>
      <c r="AO20" s="49"/>
      <c r="AP20" s="49"/>
      <c r="AQ20" s="49"/>
      <c r="AR20" s="49"/>
      <c r="AS20" s="49"/>
      <c r="AT20" s="49"/>
      <c r="AU20" s="49"/>
      <c r="AV20" s="49"/>
    </row>
    <row r="21" spans="1:48" x14ac:dyDescent="0.25">
      <c r="A21" s="334"/>
      <c r="B21" s="190" t="s">
        <v>246</v>
      </c>
      <c r="C21" s="191">
        <v>59195.17382113709</v>
      </c>
      <c r="D21" s="192">
        <v>4674.6389272787819</v>
      </c>
      <c r="E21" s="192">
        <v>4300.6678130964801</v>
      </c>
      <c r="F21" s="192">
        <v>1983.0298227856476</v>
      </c>
      <c r="G21" s="192">
        <v>4671.0331426762714</v>
      </c>
      <c r="H21" s="192">
        <v>34680.63149428933</v>
      </c>
      <c r="I21" s="192">
        <v>2137251.5830043661</v>
      </c>
      <c r="J21" s="192">
        <v>671458.24159735034</v>
      </c>
      <c r="K21" s="193">
        <f t="shared" si="0"/>
        <v>2088.130403393287</v>
      </c>
      <c r="L21" s="192">
        <v>34680.63149428933</v>
      </c>
      <c r="M21" s="322"/>
      <c r="N21" s="334"/>
      <c r="O21" s="190" t="s">
        <v>246</v>
      </c>
      <c r="P21" s="191">
        <v>59195.17382113709</v>
      </c>
      <c r="Q21" s="192">
        <v>4674.6389272787819</v>
      </c>
      <c r="R21" s="192">
        <v>4300.6678130964801</v>
      </c>
      <c r="S21" s="192">
        <v>1983.0298227856474</v>
      </c>
      <c r="T21" s="192">
        <v>4671.0331426762714</v>
      </c>
      <c r="U21" s="192">
        <v>34680.63149428933</v>
      </c>
      <c r="V21" s="192">
        <v>2137251.5830043661</v>
      </c>
      <c r="W21" s="192">
        <v>671458.24159735034</v>
      </c>
      <c r="X21" s="193">
        <f t="shared" si="1"/>
        <v>2088.1304033932865</v>
      </c>
      <c r="Y21" s="189"/>
      <c r="Z21" s="49"/>
      <c r="AA21" s="49"/>
      <c r="AB21" s="49"/>
      <c r="AC21" s="49"/>
      <c r="AD21" s="49"/>
      <c r="AE21" s="49"/>
      <c r="AF21" s="49"/>
      <c r="AG21" s="49"/>
      <c r="AH21" s="49"/>
      <c r="AI21" s="49"/>
      <c r="AJ21" s="49"/>
      <c r="AK21" s="49"/>
      <c r="AL21" s="49"/>
      <c r="AM21" s="49"/>
      <c r="AN21" s="49"/>
      <c r="AO21" s="49"/>
      <c r="AP21" s="49"/>
      <c r="AQ21" s="49"/>
      <c r="AR21" s="49"/>
      <c r="AS21" s="49"/>
      <c r="AT21" s="49"/>
      <c r="AU21" s="49"/>
      <c r="AV21" s="49"/>
    </row>
    <row r="22" spans="1:48" x14ac:dyDescent="0.25">
      <c r="A22" s="334"/>
      <c r="B22" s="194" t="s">
        <v>247</v>
      </c>
      <c r="C22" s="195">
        <v>225289.6722752736</v>
      </c>
      <c r="D22" s="196">
        <v>18468.939695454224</v>
      </c>
      <c r="E22" s="196">
        <v>17012.314633997419</v>
      </c>
      <c r="F22" s="196">
        <v>7680.3894695050603</v>
      </c>
      <c r="G22" s="196">
        <v>18183.310132513991</v>
      </c>
      <c r="H22" s="176">
        <v>138176.86449165764</v>
      </c>
      <c r="I22" s="196">
        <v>8581253.7583103366</v>
      </c>
      <c r="J22" s="196">
        <v>2696176.1601526933</v>
      </c>
      <c r="K22" s="197">
        <f t="shared" si="0"/>
        <v>8087.4501113888282</v>
      </c>
      <c r="L22" s="196">
        <v>153047.90840664261</v>
      </c>
      <c r="M22" s="178">
        <f>H22/L22</f>
        <v>0.90283405980646825</v>
      </c>
      <c r="N22" s="334"/>
      <c r="O22" s="190" t="s">
        <v>247</v>
      </c>
      <c r="P22" s="191">
        <v>225289.6722752736</v>
      </c>
      <c r="Q22" s="192">
        <v>18468.939695454224</v>
      </c>
      <c r="R22" s="192">
        <v>17012.314633997423</v>
      </c>
      <c r="S22" s="192">
        <v>7680.3894695050603</v>
      </c>
      <c r="T22" s="192">
        <v>18183.310132513991</v>
      </c>
      <c r="U22" s="179">
        <v>138176.86449165764</v>
      </c>
      <c r="V22" s="192">
        <v>8581253.7583103348</v>
      </c>
      <c r="W22" s="192">
        <v>2696176.1601526933</v>
      </c>
      <c r="X22" s="193">
        <f t="shared" si="1"/>
        <v>8087.4501113888282</v>
      </c>
      <c r="Y22" s="189"/>
      <c r="Z22" s="49"/>
      <c r="AA22" s="49"/>
      <c r="AB22" s="49"/>
      <c r="AC22" s="49"/>
      <c r="AD22" s="49"/>
      <c r="AE22" s="49"/>
      <c r="AF22" s="49"/>
      <c r="AG22" s="49"/>
      <c r="AH22" s="49"/>
      <c r="AI22" s="49"/>
      <c r="AJ22" s="49"/>
      <c r="AK22" s="49"/>
      <c r="AL22" s="49"/>
      <c r="AM22" s="49"/>
      <c r="AN22" s="49"/>
      <c r="AO22" s="49"/>
      <c r="AP22" s="49"/>
      <c r="AQ22" s="49"/>
      <c r="AR22" s="49"/>
      <c r="AS22" s="49"/>
      <c r="AT22" s="49"/>
      <c r="AU22" s="49"/>
      <c r="AV22" s="49"/>
    </row>
    <row r="23" spans="1:48" x14ac:dyDescent="0.25">
      <c r="A23" s="334"/>
      <c r="B23" s="190" t="s">
        <v>248</v>
      </c>
      <c r="C23" s="191">
        <v>172190.70122265868</v>
      </c>
      <c r="D23" s="192">
        <v>14392.661547530814</v>
      </c>
      <c r="E23" s="192">
        <v>13210.968594989738</v>
      </c>
      <c r="F23" s="192">
        <v>5897.436599314733</v>
      </c>
      <c r="G23" s="192">
        <v>14523.861060797772</v>
      </c>
      <c r="H23" s="192">
        <v>107471.88052526231</v>
      </c>
      <c r="I23" s="192">
        <v>6498874.7730705179</v>
      </c>
      <c r="J23" s="192">
        <v>2041761.4117751261</v>
      </c>
      <c r="K23" s="193">
        <f t="shared" si="0"/>
        <v>6210.0007390784131</v>
      </c>
      <c r="L23" s="192">
        <v>107471.88052526231</v>
      </c>
      <c r="M23" s="322"/>
      <c r="N23" s="334"/>
      <c r="O23" s="190" t="s">
        <v>248</v>
      </c>
      <c r="P23" s="191">
        <v>172190.70122265868</v>
      </c>
      <c r="Q23" s="192">
        <v>14392.661547530814</v>
      </c>
      <c r="R23" s="192">
        <v>13210.968594989738</v>
      </c>
      <c r="S23" s="192">
        <v>5897.436599314733</v>
      </c>
      <c r="T23" s="192">
        <v>14523.861060797772</v>
      </c>
      <c r="U23" s="192">
        <v>107471.88052526231</v>
      </c>
      <c r="V23" s="192">
        <v>6498874.7730705179</v>
      </c>
      <c r="W23" s="192">
        <v>2041761.4117751259</v>
      </c>
      <c r="X23" s="193">
        <f t="shared" si="1"/>
        <v>6210.0007390784131</v>
      </c>
      <c r="Y23" s="189"/>
      <c r="Z23" s="49"/>
      <c r="AA23" s="49"/>
      <c r="AB23" s="49"/>
      <c r="AC23" s="49"/>
      <c r="AD23" s="49"/>
      <c r="AE23" s="49"/>
      <c r="AF23" s="49"/>
      <c r="AG23" s="49"/>
      <c r="AH23" s="49"/>
      <c r="AI23" s="49"/>
      <c r="AJ23" s="49"/>
      <c r="AK23" s="49"/>
      <c r="AL23" s="49"/>
      <c r="AM23" s="49"/>
      <c r="AN23" s="49"/>
      <c r="AO23" s="49"/>
      <c r="AP23" s="49"/>
      <c r="AQ23" s="49"/>
      <c r="AR23" s="49"/>
      <c r="AS23" s="49"/>
      <c r="AT23" s="49"/>
      <c r="AU23" s="49"/>
      <c r="AV23" s="49"/>
    </row>
    <row r="24" spans="1:48" x14ac:dyDescent="0.25">
      <c r="A24" s="334"/>
      <c r="B24" s="190" t="s">
        <v>249</v>
      </c>
      <c r="C24" s="191">
        <v>22665.035711399345</v>
      </c>
      <c r="D24" s="192">
        <v>1826.1740890742963</v>
      </c>
      <c r="E24" s="192">
        <v>1677.5528613958377</v>
      </c>
      <c r="F24" s="192">
        <v>770.07626339081639</v>
      </c>
      <c r="G24" s="192">
        <v>1815.899061132912</v>
      </c>
      <c r="H24" s="192">
        <v>13561.281164074873</v>
      </c>
      <c r="I24" s="192">
        <v>842366.06048886362</v>
      </c>
      <c r="J24" s="192">
        <v>264645.30515440169</v>
      </c>
      <c r="K24" s="193">
        <f t="shared" si="0"/>
        <v>810.89030535052962</v>
      </c>
      <c r="L24" s="192">
        <v>13561.281164074873</v>
      </c>
      <c r="M24" s="322"/>
      <c r="N24" s="334"/>
      <c r="O24" s="190" t="s">
        <v>249</v>
      </c>
      <c r="P24" s="191">
        <v>22665.035711399345</v>
      </c>
      <c r="Q24" s="192">
        <v>1826.1740890742963</v>
      </c>
      <c r="R24" s="192">
        <v>1677.5528613958377</v>
      </c>
      <c r="S24" s="192">
        <v>770.07626339081639</v>
      </c>
      <c r="T24" s="192">
        <v>1815.899061132912</v>
      </c>
      <c r="U24" s="192">
        <v>13561.281164074873</v>
      </c>
      <c r="V24" s="192">
        <v>842366.06048886338</v>
      </c>
      <c r="W24" s="192">
        <v>264645.30515440169</v>
      </c>
      <c r="X24" s="193">
        <f t="shared" si="1"/>
        <v>810.89030535052962</v>
      </c>
      <c r="Y24" s="189"/>
      <c r="Z24" s="49"/>
      <c r="AA24" s="49"/>
      <c r="AB24" s="49"/>
      <c r="AC24" s="49"/>
      <c r="AD24" s="49"/>
      <c r="AE24" s="49"/>
      <c r="AF24" s="49"/>
      <c r="AG24" s="49"/>
      <c r="AH24" s="49"/>
      <c r="AI24" s="49"/>
      <c r="AJ24" s="49"/>
      <c r="AK24" s="49"/>
      <c r="AL24" s="49"/>
      <c r="AM24" s="49"/>
      <c r="AN24" s="49"/>
      <c r="AO24" s="49"/>
      <c r="AP24" s="49"/>
      <c r="AQ24" s="49"/>
      <c r="AR24" s="49"/>
      <c r="AS24" s="49"/>
      <c r="AT24" s="49"/>
      <c r="AU24" s="49"/>
      <c r="AV24" s="49"/>
    </row>
    <row r="25" spans="1:48" x14ac:dyDescent="0.25">
      <c r="A25" s="334"/>
      <c r="B25" s="190" t="s">
        <v>250</v>
      </c>
      <c r="C25" s="191">
        <v>31900.653720909249</v>
      </c>
      <c r="D25" s="192">
        <v>2569.4165480574306</v>
      </c>
      <c r="E25" s="192">
        <v>2360.3072901080031</v>
      </c>
      <c r="F25" s="192">
        <v>1083.4920217945489</v>
      </c>
      <c r="G25" s="192">
        <v>2554.9591858475624</v>
      </c>
      <c r="H25" s="192">
        <v>19080.640607354428</v>
      </c>
      <c r="I25" s="192">
        <v>1185203.9784660395</v>
      </c>
      <c r="J25" s="192">
        <v>372354.37589256658</v>
      </c>
      <c r="K25" s="193">
        <f t="shared" si="0"/>
        <v>1140.9170989496599</v>
      </c>
      <c r="L25" s="192">
        <v>19080.640607354428</v>
      </c>
      <c r="M25" s="322"/>
      <c r="N25" s="334"/>
      <c r="O25" s="190" t="s">
        <v>250</v>
      </c>
      <c r="P25" s="191">
        <v>31900.653720909246</v>
      </c>
      <c r="Q25" s="192">
        <v>2569.4165480574306</v>
      </c>
      <c r="R25" s="192">
        <v>2360.3072901080031</v>
      </c>
      <c r="S25" s="192">
        <v>1083.4920217945489</v>
      </c>
      <c r="T25" s="192">
        <v>2554.9591858475624</v>
      </c>
      <c r="U25" s="192">
        <v>19080.640607354428</v>
      </c>
      <c r="V25" s="192">
        <v>1185203.9784660395</v>
      </c>
      <c r="W25" s="192">
        <v>372354.37589256658</v>
      </c>
      <c r="X25" s="193">
        <f t="shared" si="1"/>
        <v>1140.9170989496599</v>
      </c>
      <c r="Y25" s="189"/>
      <c r="Z25" s="49"/>
      <c r="AA25" s="49"/>
      <c r="AB25" s="49"/>
      <c r="AC25" s="49"/>
      <c r="AD25" s="49"/>
      <c r="AE25" s="49"/>
      <c r="AF25" s="49"/>
      <c r="AG25" s="49"/>
      <c r="AH25" s="49"/>
      <c r="AI25" s="49"/>
      <c r="AJ25" s="49"/>
      <c r="AK25" s="49"/>
      <c r="AL25" s="49"/>
      <c r="AM25" s="49"/>
      <c r="AN25" s="49"/>
      <c r="AO25" s="49"/>
      <c r="AP25" s="49"/>
      <c r="AQ25" s="49"/>
      <c r="AR25" s="49"/>
      <c r="AS25" s="49"/>
      <c r="AT25" s="49"/>
      <c r="AU25" s="49"/>
      <c r="AV25" s="49"/>
    </row>
    <row r="26" spans="1:48" x14ac:dyDescent="0.25">
      <c r="A26" s="334"/>
      <c r="B26" s="190" t="s">
        <v>251</v>
      </c>
      <c r="C26" s="191">
        <v>26485.141790549314</v>
      </c>
      <c r="D26" s="192">
        <v>2247.7552356056044</v>
      </c>
      <c r="E26" s="192">
        <v>2039.732872210983</v>
      </c>
      <c r="F26" s="192">
        <v>978.86329861052184</v>
      </c>
      <c r="G26" s="192">
        <v>2180.270753317684</v>
      </c>
      <c r="H26" s="192">
        <v>15958.604441103236</v>
      </c>
      <c r="I26" s="192">
        <v>1033356.3640430814</v>
      </c>
      <c r="J26" s="192">
        <v>327717.81257289567</v>
      </c>
      <c r="K26" s="193">
        <f t="shared" si="0"/>
        <v>1030.7430534368793</v>
      </c>
      <c r="L26" s="192">
        <v>15958.604441103236</v>
      </c>
      <c r="M26" s="322"/>
      <c r="N26" s="334"/>
      <c r="O26" s="190" t="s">
        <v>251</v>
      </c>
      <c r="P26" s="191">
        <v>26485.141790549314</v>
      </c>
      <c r="Q26" s="192">
        <v>2247.7552356056044</v>
      </c>
      <c r="R26" s="192">
        <v>2039.7328722109828</v>
      </c>
      <c r="S26" s="192">
        <v>978.86329861052184</v>
      </c>
      <c r="T26" s="192">
        <v>2180.2707533176836</v>
      </c>
      <c r="U26" s="192">
        <v>15958.604441103238</v>
      </c>
      <c r="V26" s="192">
        <v>1033356.3640430813</v>
      </c>
      <c r="W26" s="192">
        <v>327717.81257289567</v>
      </c>
      <c r="X26" s="193">
        <f t="shared" si="1"/>
        <v>1030.7430534368793</v>
      </c>
      <c r="Y26" s="189"/>
      <c r="Z26" s="49"/>
      <c r="AA26" s="49"/>
      <c r="AB26" s="49"/>
      <c r="AC26" s="49"/>
      <c r="AD26" s="49"/>
      <c r="AE26" s="49"/>
      <c r="AF26" s="49"/>
      <c r="AG26" s="49"/>
      <c r="AH26" s="49"/>
      <c r="AI26" s="49"/>
      <c r="AJ26" s="49"/>
      <c r="AK26" s="49"/>
      <c r="AL26" s="49"/>
      <c r="AM26" s="49"/>
      <c r="AN26" s="49"/>
      <c r="AO26" s="49"/>
      <c r="AP26" s="49"/>
      <c r="AQ26" s="49"/>
      <c r="AR26" s="49"/>
      <c r="AS26" s="49"/>
      <c r="AT26" s="49"/>
      <c r="AU26" s="49"/>
      <c r="AV26" s="49"/>
    </row>
    <row r="27" spans="1:48" x14ac:dyDescent="0.25">
      <c r="A27" s="334"/>
      <c r="B27" s="190" t="s">
        <v>252</v>
      </c>
      <c r="C27" s="191">
        <v>107277.14859038989</v>
      </c>
      <c r="D27" s="192">
        <v>8580.2433859162848</v>
      </c>
      <c r="E27" s="192">
        <v>7883.7248598163642</v>
      </c>
      <c r="F27" s="192">
        <v>3667.9521414932651</v>
      </c>
      <c r="G27" s="192">
        <v>8929.5776794248231</v>
      </c>
      <c r="H27" s="192">
        <v>64099.378999156579</v>
      </c>
      <c r="I27" s="192">
        <v>3941846.6368852602</v>
      </c>
      <c r="J27" s="192">
        <v>1238295.1599791804</v>
      </c>
      <c r="K27" s="193">
        <f t="shared" si="0"/>
        <v>3862.3536049924078</v>
      </c>
      <c r="L27" s="192">
        <v>64099.378999156579</v>
      </c>
      <c r="M27" s="322"/>
      <c r="N27" s="334"/>
      <c r="O27" s="190" t="s">
        <v>252</v>
      </c>
      <c r="P27" s="191">
        <v>107277.14859038989</v>
      </c>
      <c r="Q27" s="192">
        <v>8580.2433859162848</v>
      </c>
      <c r="R27" s="192">
        <v>7883.7248598163624</v>
      </c>
      <c r="S27" s="192">
        <v>3667.9521414932651</v>
      </c>
      <c r="T27" s="192">
        <v>8929.5776794248231</v>
      </c>
      <c r="U27" s="192">
        <v>64099.378999156586</v>
      </c>
      <c r="V27" s="192">
        <v>3941846.6368852602</v>
      </c>
      <c r="W27" s="192">
        <v>1238295.1599791804</v>
      </c>
      <c r="X27" s="193">
        <f t="shared" si="1"/>
        <v>3862.3536049924078</v>
      </c>
      <c r="Y27" s="189"/>
      <c r="Z27" s="49"/>
      <c r="AA27" s="49"/>
      <c r="AB27" s="49"/>
      <c r="AC27" s="49"/>
      <c r="AD27" s="49"/>
      <c r="AE27" s="49"/>
      <c r="AF27" s="49"/>
      <c r="AG27" s="49"/>
      <c r="AH27" s="49"/>
      <c r="AI27" s="49"/>
      <c r="AJ27" s="49"/>
      <c r="AK27" s="49"/>
      <c r="AL27" s="49"/>
      <c r="AM27" s="49"/>
      <c r="AN27" s="49"/>
      <c r="AO27" s="49"/>
      <c r="AP27" s="49"/>
      <c r="AQ27" s="49"/>
      <c r="AR27" s="49"/>
      <c r="AS27" s="49"/>
      <c r="AT27" s="49"/>
      <c r="AU27" s="49"/>
      <c r="AV27" s="49"/>
    </row>
    <row r="28" spans="1:48" x14ac:dyDescent="0.25">
      <c r="A28" s="334"/>
      <c r="B28" s="190" t="s">
        <v>253</v>
      </c>
      <c r="C28" s="191">
        <v>15254.306785931027</v>
      </c>
      <c r="D28" s="192">
        <v>1211.3123558497332</v>
      </c>
      <c r="E28" s="192">
        <v>1114.5034150482006</v>
      </c>
      <c r="F28" s="192">
        <v>512.01909778827644</v>
      </c>
      <c r="G28" s="192">
        <v>1206.3649953235458</v>
      </c>
      <c r="H28" s="192">
        <v>9005.1739408748253</v>
      </c>
      <c r="I28" s="192">
        <v>556100.91757380625</v>
      </c>
      <c r="J28" s="192">
        <v>174744.16445097278</v>
      </c>
      <c r="K28" s="193">
        <f t="shared" si="0"/>
        <v>539.156109971055</v>
      </c>
      <c r="L28" s="192">
        <v>9005.1739408748253</v>
      </c>
      <c r="M28" s="322"/>
      <c r="N28" s="334"/>
      <c r="O28" s="190" t="s">
        <v>253</v>
      </c>
      <c r="P28" s="191">
        <v>15254.306785931029</v>
      </c>
      <c r="Q28" s="192">
        <v>1211.3123558497332</v>
      </c>
      <c r="R28" s="192">
        <v>1114.5034150482006</v>
      </c>
      <c r="S28" s="192">
        <v>512.01909778827644</v>
      </c>
      <c r="T28" s="192">
        <v>1206.3649953235458</v>
      </c>
      <c r="U28" s="192">
        <v>9005.1739408748253</v>
      </c>
      <c r="V28" s="192">
        <v>556100.91757380613</v>
      </c>
      <c r="W28" s="192">
        <v>174744.16445097278</v>
      </c>
      <c r="X28" s="193">
        <f t="shared" si="1"/>
        <v>539.156109971055</v>
      </c>
      <c r="Y28" s="189"/>
      <c r="Z28" s="49"/>
      <c r="AA28" s="49"/>
      <c r="AB28" s="49"/>
      <c r="AC28" s="49"/>
      <c r="AD28" s="49"/>
      <c r="AE28" s="49"/>
      <c r="AF28" s="49"/>
      <c r="AG28" s="49"/>
      <c r="AH28" s="49"/>
      <c r="AI28" s="49"/>
      <c r="AJ28" s="49"/>
      <c r="AK28" s="49"/>
      <c r="AL28" s="49"/>
      <c r="AM28" s="49"/>
      <c r="AN28" s="49"/>
      <c r="AO28" s="49"/>
      <c r="AP28" s="49"/>
      <c r="AQ28" s="49"/>
      <c r="AR28" s="49"/>
      <c r="AS28" s="49"/>
      <c r="AT28" s="49"/>
      <c r="AU28" s="49"/>
      <c r="AV28" s="49"/>
    </row>
    <row r="29" spans="1:48" ht="15.75" thickBot="1" x14ac:dyDescent="0.3">
      <c r="A29" s="335"/>
      <c r="B29" s="198" t="s">
        <v>254</v>
      </c>
      <c r="C29" s="199">
        <v>678727.63435792876</v>
      </c>
      <c r="D29" s="200">
        <v>55445.966460850119</v>
      </c>
      <c r="E29" s="200">
        <v>50955.501352697043</v>
      </c>
      <c r="F29" s="200">
        <v>23191.206205994105</v>
      </c>
      <c r="G29" s="200">
        <v>55524.193501957772</v>
      </c>
      <c r="H29" s="200">
        <v>413023.48041756451</v>
      </c>
      <c r="I29" s="200">
        <v>25456913.483223695</v>
      </c>
      <c r="J29" s="200">
        <v>8000994.6739418563</v>
      </c>
      <c r="K29" s="201">
        <f t="shared" si="0"/>
        <v>24420.340134911792</v>
      </c>
      <c r="L29" s="200">
        <v>427894.52433254948</v>
      </c>
      <c r="M29" s="184">
        <f>H29/L29</f>
        <v>0.96524600557069162</v>
      </c>
      <c r="N29" s="335"/>
      <c r="O29" s="198" t="s">
        <v>254</v>
      </c>
      <c r="P29" s="199">
        <v>678727.63435792876</v>
      </c>
      <c r="Q29" s="200">
        <v>55445.966460850119</v>
      </c>
      <c r="R29" s="200">
        <v>50955.501352697051</v>
      </c>
      <c r="S29" s="200">
        <v>23191.206205994105</v>
      </c>
      <c r="T29" s="200">
        <v>55524.193501957765</v>
      </c>
      <c r="U29" s="200">
        <v>413023.48041756451</v>
      </c>
      <c r="V29" s="200">
        <v>25456913.483223695</v>
      </c>
      <c r="W29" s="200">
        <v>8000994.6739418563</v>
      </c>
      <c r="X29" s="201">
        <f t="shared" si="1"/>
        <v>24420.340134911792</v>
      </c>
      <c r="Y29" s="189"/>
      <c r="Z29" s="49"/>
      <c r="AA29" s="49"/>
      <c r="AB29" s="49"/>
      <c r="AC29" s="49"/>
      <c r="AD29" s="49"/>
      <c r="AE29" s="49"/>
      <c r="AF29" s="49"/>
      <c r="AG29" s="49"/>
      <c r="AH29" s="49"/>
      <c r="AI29" s="49"/>
      <c r="AJ29" s="49"/>
      <c r="AK29" s="49"/>
      <c r="AL29" s="49"/>
      <c r="AM29" s="49"/>
      <c r="AN29" s="49"/>
      <c r="AO29" s="49"/>
      <c r="AP29" s="49"/>
      <c r="AQ29" s="49"/>
      <c r="AR29" s="49"/>
      <c r="AS29" s="49"/>
      <c r="AT29" s="49"/>
      <c r="AU29" s="49"/>
      <c r="AV29" s="49"/>
    </row>
    <row r="30" spans="1:48" ht="15.75" thickTop="1" x14ac:dyDescent="0.25">
      <c r="A30" s="333">
        <f>A20+1</f>
        <v>2004</v>
      </c>
      <c r="B30" s="185" t="s">
        <v>245</v>
      </c>
      <c r="C30" s="186">
        <v>19020.059356203263</v>
      </c>
      <c r="D30" s="187">
        <v>1523.4938903936895</v>
      </c>
      <c r="E30" s="187">
        <v>1400.4680694311435</v>
      </c>
      <c r="F30" s="187">
        <v>638.33975852450567</v>
      </c>
      <c r="G30" s="187">
        <v>1507.0617681236733</v>
      </c>
      <c r="H30" s="187">
        <v>11351.662570666422</v>
      </c>
      <c r="I30" s="187">
        <v>703121.17195700842</v>
      </c>
      <c r="J30" s="187">
        <v>220898.82976476994</v>
      </c>
      <c r="K30" s="188">
        <f t="shared" si="0"/>
        <v>672.17176572630444</v>
      </c>
      <c r="L30" s="187">
        <v>11351.662570666422</v>
      </c>
      <c r="M30" s="322"/>
      <c r="N30" s="333">
        <f>N20+1</f>
        <v>2004</v>
      </c>
      <c r="O30" s="185" t="s">
        <v>245</v>
      </c>
      <c r="P30" s="186">
        <v>19020.05935620327</v>
      </c>
      <c r="Q30" s="187">
        <v>1523.4938903936895</v>
      </c>
      <c r="R30" s="187">
        <v>1400.4680694311435</v>
      </c>
      <c r="S30" s="187">
        <v>638.33975852450567</v>
      </c>
      <c r="T30" s="187">
        <v>1507.0617681236733</v>
      </c>
      <c r="U30" s="187">
        <v>11351.662570666422</v>
      </c>
      <c r="V30" s="187">
        <v>703121.17195700842</v>
      </c>
      <c r="W30" s="187">
        <v>220898.82976476994</v>
      </c>
      <c r="X30" s="188">
        <f t="shared" si="1"/>
        <v>672.17176572630444</v>
      </c>
      <c r="Y30" s="189"/>
      <c r="Z30" s="49"/>
      <c r="AA30" s="49"/>
      <c r="AB30" s="49"/>
      <c r="AC30" s="49"/>
      <c r="AD30" s="49"/>
      <c r="AE30" s="49"/>
      <c r="AF30" s="49"/>
      <c r="AG30" s="49"/>
      <c r="AH30" s="49"/>
      <c r="AI30" s="49"/>
      <c r="AJ30" s="49"/>
      <c r="AK30" s="49"/>
      <c r="AL30" s="49"/>
      <c r="AM30" s="49"/>
      <c r="AN30" s="49"/>
      <c r="AO30" s="49"/>
      <c r="AP30" s="49"/>
      <c r="AQ30" s="49"/>
      <c r="AR30" s="49"/>
      <c r="AS30" s="49"/>
      <c r="AT30" s="49"/>
      <c r="AU30" s="49"/>
      <c r="AV30" s="49"/>
    </row>
    <row r="31" spans="1:48" x14ac:dyDescent="0.25">
      <c r="A31" s="334"/>
      <c r="B31" s="190" t="s">
        <v>246</v>
      </c>
      <c r="C31" s="191">
        <v>60968.319855467373</v>
      </c>
      <c r="D31" s="192">
        <v>4828.9020118789813</v>
      </c>
      <c r="E31" s="192">
        <v>4442.5898509286635</v>
      </c>
      <c r="F31" s="192">
        <v>2048.4698069375736</v>
      </c>
      <c r="G31" s="192">
        <v>4825.1772363845876</v>
      </c>
      <c r="H31" s="192">
        <v>35825.092333600871</v>
      </c>
      <c r="I31" s="192">
        <v>2207780.8852435099</v>
      </c>
      <c r="J31" s="192">
        <v>693616.36357006268</v>
      </c>
      <c r="K31" s="193">
        <f t="shared" si="0"/>
        <v>2157.0387067052648</v>
      </c>
      <c r="L31" s="192">
        <v>35825.092333600871</v>
      </c>
      <c r="M31" s="322"/>
      <c r="N31" s="334"/>
      <c r="O31" s="190" t="s">
        <v>246</v>
      </c>
      <c r="P31" s="191">
        <v>60968.31985546738</v>
      </c>
      <c r="Q31" s="192">
        <v>4828.9020118789813</v>
      </c>
      <c r="R31" s="192">
        <v>4442.5898509286635</v>
      </c>
      <c r="S31" s="192">
        <v>2048.4698069375736</v>
      </c>
      <c r="T31" s="192">
        <v>4825.1772363845876</v>
      </c>
      <c r="U31" s="192">
        <v>35825.092333600871</v>
      </c>
      <c r="V31" s="192">
        <v>2207780.8852435099</v>
      </c>
      <c r="W31" s="192">
        <v>693616.36357006268</v>
      </c>
      <c r="X31" s="193">
        <f t="shared" si="1"/>
        <v>2157.0387067052648</v>
      </c>
      <c r="Y31" s="189"/>
      <c r="Z31" s="49"/>
      <c r="AA31" s="49"/>
      <c r="AB31" s="49"/>
      <c r="AC31" s="49"/>
      <c r="AD31" s="49"/>
      <c r="AE31" s="49"/>
      <c r="AF31" s="49"/>
      <c r="AG31" s="49"/>
      <c r="AH31" s="49"/>
      <c r="AI31" s="49"/>
      <c r="AJ31" s="49"/>
      <c r="AK31" s="49"/>
      <c r="AL31" s="49"/>
      <c r="AM31" s="49"/>
      <c r="AN31" s="49"/>
      <c r="AO31" s="49"/>
      <c r="AP31" s="49"/>
      <c r="AQ31" s="49"/>
      <c r="AR31" s="49"/>
      <c r="AS31" s="49"/>
      <c r="AT31" s="49"/>
      <c r="AU31" s="49"/>
      <c r="AV31" s="49"/>
    </row>
    <row r="32" spans="1:48" x14ac:dyDescent="0.25">
      <c r="A32" s="334"/>
      <c r="B32" s="194" t="s">
        <v>247</v>
      </c>
      <c r="C32" s="195">
        <v>233728.85404139635</v>
      </c>
      <c r="D32" s="196">
        <v>19300.041981749666</v>
      </c>
      <c r="E32" s="196">
        <v>17777.868792527304</v>
      </c>
      <c r="F32" s="196">
        <v>8026.006995632787</v>
      </c>
      <c r="G32" s="196">
        <v>19001.559088477119</v>
      </c>
      <c r="H32" s="176">
        <v>144394.82339378222</v>
      </c>
      <c r="I32" s="196">
        <v>8967410.1774343029</v>
      </c>
      <c r="J32" s="196">
        <v>2817504.0873595653</v>
      </c>
      <c r="K32" s="197">
        <f t="shared" si="0"/>
        <v>8451.3853664013241</v>
      </c>
      <c r="L32" s="196">
        <v>159935.06428494153</v>
      </c>
      <c r="M32" s="178">
        <f>H32/L32</f>
        <v>0.90283405980646814</v>
      </c>
      <c r="N32" s="334"/>
      <c r="O32" s="190" t="s">
        <v>247</v>
      </c>
      <c r="P32" s="191">
        <v>233728.85404139635</v>
      </c>
      <c r="Q32" s="192">
        <v>19300.041981749666</v>
      </c>
      <c r="R32" s="192">
        <v>17777.868792527304</v>
      </c>
      <c r="S32" s="192">
        <v>8026.006995632787</v>
      </c>
      <c r="T32" s="192">
        <v>19001.559088477119</v>
      </c>
      <c r="U32" s="179">
        <v>144394.82339378222</v>
      </c>
      <c r="V32" s="192">
        <v>8967410.1774342991</v>
      </c>
      <c r="W32" s="192">
        <v>2817504.0873595639</v>
      </c>
      <c r="X32" s="193">
        <f t="shared" si="1"/>
        <v>8451.3853664013241</v>
      </c>
      <c r="Y32" s="189"/>
      <c r="Z32" s="49"/>
      <c r="AA32" s="49"/>
      <c r="AB32" s="49"/>
      <c r="AC32" s="49"/>
      <c r="AD32" s="49"/>
      <c r="AE32" s="49"/>
      <c r="AF32" s="49"/>
      <c r="AG32" s="49"/>
      <c r="AH32" s="49"/>
      <c r="AI32" s="49"/>
      <c r="AJ32" s="49"/>
      <c r="AK32" s="49"/>
      <c r="AL32" s="49"/>
      <c r="AM32" s="49"/>
      <c r="AN32" s="49"/>
      <c r="AO32" s="49"/>
      <c r="AP32" s="49"/>
      <c r="AQ32" s="49"/>
      <c r="AR32" s="49"/>
      <c r="AS32" s="49"/>
      <c r="AT32" s="49"/>
      <c r="AU32" s="49"/>
      <c r="AV32" s="49"/>
    </row>
    <row r="33" spans="1:48" x14ac:dyDescent="0.25">
      <c r="A33" s="334"/>
      <c r="B33" s="190" t="s">
        <v>248</v>
      </c>
      <c r="C33" s="191">
        <v>175969.36847906216</v>
      </c>
      <c r="D33" s="192">
        <v>14810.048732409206</v>
      </c>
      <c r="E33" s="192">
        <v>13594.086684244441</v>
      </c>
      <c r="F33" s="192">
        <v>6068.4622606948597</v>
      </c>
      <c r="G33" s="192">
        <v>14945.053031560907</v>
      </c>
      <c r="H33" s="192">
        <v>110588.56506049493</v>
      </c>
      <c r="I33" s="192">
        <v>6687342.1414895626</v>
      </c>
      <c r="J33" s="192">
        <v>2100972.4927166048</v>
      </c>
      <c r="K33" s="193">
        <f t="shared" si="0"/>
        <v>6390.0907605116872</v>
      </c>
      <c r="L33" s="192">
        <v>110588.56506049493</v>
      </c>
      <c r="M33" s="322"/>
      <c r="N33" s="334"/>
      <c r="O33" s="190" t="s">
        <v>248</v>
      </c>
      <c r="P33" s="191">
        <v>175969.36847906216</v>
      </c>
      <c r="Q33" s="192">
        <v>14810.048732409206</v>
      </c>
      <c r="R33" s="192">
        <v>13594.086684244441</v>
      </c>
      <c r="S33" s="192">
        <v>6068.4622606948606</v>
      </c>
      <c r="T33" s="192">
        <v>14945.053031560907</v>
      </c>
      <c r="U33" s="192">
        <v>110588.56506049493</v>
      </c>
      <c r="V33" s="192">
        <v>6687342.1414895626</v>
      </c>
      <c r="W33" s="192">
        <v>2100972.4927166044</v>
      </c>
      <c r="X33" s="193">
        <f t="shared" si="1"/>
        <v>6390.0907605116881</v>
      </c>
      <c r="Y33" s="189"/>
      <c r="Z33" s="49"/>
      <c r="AA33" s="49"/>
      <c r="AB33" s="49"/>
      <c r="AC33" s="49"/>
      <c r="AD33" s="49"/>
      <c r="AE33" s="49"/>
      <c r="AF33" s="49"/>
      <c r="AG33" s="49"/>
      <c r="AH33" s="49"/>
      <c r="AI33" s="49"/>
      <c r="AJ33" s="49"/>
      <c r="AK33" s="49"/>
      <c r="AL33" s="49"/>
      <c r="AM33" s="49"/>
      <c r="AN33" s="49"/>
      <c r="AO33" s="49"/>
      <c r="AP33" s="49"/>
      <c r="AQ33" s="49"/>
      <c r="AR33" s="49"/>
      <c r="AS33" s="49"/>
      <c r="AT33" s="49"/>
      <c r="AU33" s="49"/>
      <c r="AV33" s="49"/>
    </row>
    <row r="34" spans="1:48" x14ac:dyDescent="0.25">
      <c r="A34" s="334"/>
      <c r="B34" s="190" t="s">
        <v>249</v>
      </c>
      <c r="C34" s="191">
        <v>23615.360481696691</v>
      </c>
      <c r="D34" s="192">
        <v>1917.4827935280111</v>
      </c>
      <c r="E34" s="192">
        <v>1761.4305044656294</v>
      </c>
      <c r="F34" s="192">
        <v>808.58007656035727</v>
      </c>
      <c r="G34" s="192">
        <v>1906.6940141895575</v>
      </c>
      <c r="H34" s="192">
        <v>14239.345222278616</v>
      </c>
      <c r="I34" s="192">
        <v>884484.36351330671</v>
      </c>
      <c r="J34" s="192">
        <v>277877.57041212177</v>
      </c>
      <c r="K34" s="193">
        <f t="shared" si="0"/>
        <v>851.43482061805616</v>
      </c>
      <c r="L34" s="192">
        <v>14239.345222278616</v>
      </c>
      <c r="M34" s="322"/>
      <c r="N34" s="334"/>
      <c r="O34" s="190" t="s">
        <v>249</v>
      </c>
      <c r="P34" s="191">
        <v>23615.360481696691</v>
      </c>
      <c r="Q34" s="192">
        <v>1917.4827935280111</v>
      </c>
      <c r="R34" s="192">
        <v>1761.4305044656294</v>
      </c>
      <c r="S34" s="192">
        <v>808.58007656035727</v>
      </c>
      <c r="T34" s="192">
        <v>1906.6940141895575</v>
      </c>
      <c r="U34" s="192">
        <v>14239.345222278616</v>
      </c>
      <c r="V34" s="192">
        <v>884484.36351330648</v>
      </c>
      <c r="W34" s="192">
        <v>277877.57041212171</v>
      </c>
      <c r="X34" s="193">
        <f t="shared" si="1"/>
        <v>851.43482061805616</v>
      </c>
      <c r="Y34" s="189"/>
      <c r="Z34" s="49"/>
      <c r="AA34" s="49"/>
      <c r="AB34" s="49"/>
      <c r="AC34" s="49"/>
      <c r="AD34" s="49"/>
      <c r="AE34" s="49"/>
      <c r="AF34" s="49"/>
      <c r="AG34" s="49"/>
      <c r="AH34" s="49"/>
      <c r="AI34" s="49"/>
      <c r="AJ34" s="49"/>
      <c r="AK34" s="49"/>
      <c r="AL34" s="49"/>
      <c r="AM34" s="49"/>
      <c r="AN34" s="49"/>
      <c r="AO34" s="49"/>
      <c r="AP34" s="49"/>
      <c r="AQ34" s="49"/>
      <c r="AR34" s="49"/>
      <c r="AS34" s="49"/>
      <c r="AT34" s="49"/>
      <c r="AU34" s="49"/>
      <c r="AV34" s="49"/>
    </row>
    <row r="35" spans="1:48" x14ac:dyDescent="0.25">
      <c r="A35" s="334"/>
      <c r="B35" s="190" t="s">
        <v>250</v>
      </c>
      <c r="C35" s="191">
        <v>33242.563018431407</v>
      </c>
      <c r="D35" s="192">
        <v>2697.8873754603019</v>
      </c>
      <c r="E35" s="192">
        <v>2478.3226546134033</v>
      </c>
      <c r="F35" s="192">
        <v>1137.6666228842764</v>
      </c>
      <c r="G35" s="192">
        <v>2682.7071451399406</v>
      </c>
      <c r="H35" s="192">
        <v>20034.672637722149</v>
      </c>
      <c r="I35" s="192">
        <v>1244464.1773893416</v>
      </c>
      <c r="J35" s="192">
        <v>390972.09468719485</v>
      </c>
      <c r="K35" s="193">
        <f t="shared" si="0"/>
        <v>1197.9629538971431</v>
      </c>
      <c r="L35" s="192">
        <v>20034.672637722149</v>
      </c>
      <c r="M35" s="322"/>
      <c r="N35" s="334"/>
      <c r="O35" s="190" t="s">
        <v>250</v>
      </c>
      <c r="P35" s="191">
        <v>33242.5630184314</v>
      </c>
      <c r="Q35" s="192">
        <v>2697.8873754603019</v>
      </c>
      <c r="R35" s="192">
        <v>2478.3226546134033</v>
      </c>
      <c r="S35" s="192">
        <v>1137.6666228842764</v>
      </c>
      <c r="T35" s="192">
        <v>2682.7071451399406</v>
      </c>
      <c r="U35" s="192">
        <v>20034.672637722149</v>
      </c>
      <c r="V35" s="192">
        <v>1244464.1773893416</v>
      </c>
      <c r="W35" s="192">
        <v>390972.09468719485</v>
      </c>
      <c r="X35" s="193">
        <f t="shared" si="1"/>
        <v>1197.9629538971431</v>
      </c>
      <c r="Y35" s="189"/>
      <c r="Z35" s="49"/>
      <c r="AA35" s="49"/>
      <c r="AB35" s="49"/>
      <c r="AC35" s="49"/>
      <c r="AD35" s="49"/>
      <c r="AE35" s="49"/>
      <c r="AF35" s="49"/>
      <c r="AG35" s="49"/>
      <c r="AH35" s="49"/>
      <c r="AI35" s="49"/>
      <c r="AJ35" s="49"/>
      <c r="AK35" s="49"/>
      <c r="AL35" s="49"/>
      <c r="AM35" s="49"/>
      <c r="AN35" s="49"/>
      <c r="AO35" s="49"/>
      <c r="AP35" s="49"/>
      <c r="AQ35" s="49"/>
      <c r="AR35" s="49"/>
      <c r="AS35" s="49"/>
      <c r="AT35" s="49"/>
      <c r="AU35" s="49"/>
      <c r="AV35" s="49"/>
    </row>
    <row r="36" spans="1:48" x14ac:dyDescent="0.25">
      <c r="A36" s="334"/>
      <c r="B36" s="190" t="s">
        <v>251</v>
      </c>
      <c r="C36" s="191">
        <v>27190.641758517242</v>
      </c>
      <c r="D36" s="192">
        <v>2321.9311583805893</v>
      </c>
      <c r="E36" s="192">
        <v>2107.0440569939451</v>
      </c>
      <c r="F36" s="192">
        <v>1011.1657874646689</v>
      </c>
      <c r="G36" s="192">
        <v>2252.219688177167</v>
      </c>
      <c r="H36" s="192">
        <v>16485.238387659643</v>
      </c>
      <c r="I36" s="192">
        <v>1067457.1240565029</v>
      </c>
      <c r="J36" s="192">
        <v>338532.50038780115</v>
      </c>
      <c r="K36" s="193">
        <f t="shared" si="0"/>
        <v>1064.7575742002964</v>
      </c>
      <c r="L36" s="192">
        <v>16485.238387659643</v>
      </c>
      <c r="M36" s="322"/>
      <c r="N36" s="334"/>
      <c r="O36" s="190" t="s">
        <v>251</v>
      </c>
      <c r="P36" s="191">
        <v>27190.641758517242</v>
      </c>
      <c r="Q36" s="192">
        <v>2321.9311583805893</v>
      </c>
      <c r="R36" s="192">
        <v>2107.0440569939451</v>
      </c>
      <c r="S36" s="192">
        <v>1011.1657874646689</v>
      </c>
      <c r="T36" s="192">
        <v>2252.219688177167</v>
      </c>
      <c r="U36" s="192">
        <v>16485.238387659643</v>
      </c>
      <c r="V36" s="192">
        <v>1067457.1240565027</v>
      </c>
      <c r="W36" s="192">
        <v>338532.50038780109</v>
      </c>
      <c r="X36" s="193">
        <f t="shared" si="1"/>
        <v>1064.7575742002964</v>
      </c>
      <c r="Y36" s="189"/>
      <c r="Z36" s="49"/>
      <c r="AA36" s="49"/>
      <c r="AB36" s="49"/>
      <c r="AC36" s="49"/>
      <c r="AD36" s="49"/>
      <c r="AE36" s="49"/>
      <c r="AF36" s="49"/>
      <c r="AG36" s="49"/>
      <c r="AH36" s="49"/>
      <c r="AI36" s="49"/>
      <c r="AJ36" s="49"/>
      <c r="AK36" s="49"/>
      <c r="AL36" s="49"/>
      <c r="AM36" s="49"/>
      <c r="AN36" s="49"/>
      <c r="AO36" s="49"/>
      <c r="AP36" s="49"/>
      <c r="AQ36" s="49"/>
      <c r="AR36" s="49"/>
      <c r="AS36" s="49"/>
      <c r="AT36" s="49"/>
      <c r="AU36" s="49"/>
      <c r="AV36" s="49"/>
    </row>
    <row r="37" spans="1:48" x14ac:dyDescent="0.25">
      <c r="A37" s="334"/>
      <c r="B37" s="190" t="s">
        <v>252</v>
      </c>
      <c r="C37" s="191">
        <v>112225.69664358295</v>
      </c>
      <c r="D37" s="192">
        <v>9039.1013987028473</v>
      </c>
      <c r="E37" s="192">
        <v>8305.2586445874858</v>
      </c>
      <c r="F37" s="192">
        <v>3860.6236537087348</v>
      </c>
      <c r="G37" s="192">
        <v>9400.5089930727117</v>
      </c>
      <c r="H37" s="192">
        <v>67557.746127372346</v>
      </c>
      <c r="I37" s="192">
        <v>4155451.860867762</v>
      </c>
      <c r="J37" s="192">
        <v>1305395.6965238368</v>
      </c>
      <c r="K37" s="193">
        <f t="shared" si="0"/>
        <v>4065.2367073552973</v>
      </c>
      <c r="L37" s="192">
        <v>67557.746127372346</v>
      </c>
      <c r="M37" s="322"/>
      <c r="N37" s="334"/>
      <c r="O37" s="190" t="s">
        <v>252</v>
      </c>
      <c r="P37" s="191">
        <v>112225.69664358295</v>
      </c>
      <c r="Q37" s="192">
        <v>9039.1013987028473</v>
      </c>
      <c r="R37" s="192">
        <v>8305.2586445874858</v>
      </c>
      <c r="S37" s="192">
        <v>3860.6236537087348</v>
      </c>
      <c r="T37" s="192">
        <v>9400.5089930727117</v>
      </c>
      <c r="U37" s="192">
        <v>67557.746127372346</v>
      </c>
      <c r="V37" s="192">
        <v>4155451.8608677611</v>
      </c>
      <c r="W37" s="192">
        <v>1305395.6965238366</v>
      </c>
      <c r="X37" s="193">
        <f t="shared" si="1"/>
        <v>4065.2367073552973</v>
      </c>
      <c r="Y37" s="189"/>
      <c r="Z37" s="49"/>
      <c r="AA37" s="49"/>
      <c r="AB37" s="49"/>
      <c r="AC37" s="49"/>
      <c r="AD37" s="49"/>
      <c r="AE37" s="49"/>
      <c r="AF37" s="49"/>
      <c r="AG37" s="49"/>
      <c r="AH37" s="49"/>
      <c r="AI37" s="49"/>
      <c r="AJ37" s="49"/>
      <c r="AK37" s="49"/>
      <c r="AL37" s="49"/>
      <c r="AM37" s="49"/>
      <c r="AN37" s="49"/>
      <c r="AO37" s="49"/>
      <c r="AP37" s="49"/>
      <c r="AQ37" s="49"/>
      <c r="AR37" s="49"/>
      <c r="AS37" s="49"/>
      <c r="AT37" s="49"/>
      <c r="AU37" s="49"/>
      <c r="AV37" s="49"/>
    </row>
    <row r="38" spans="1:48" x14ac:dyDescent="0.25">
      <c r="A38" s="334"/>
      <c r="B38" s="190" t="s">
        <v>253</v>
      </c>
      <c r="C38" s="191">
        <v>15466.409834259997</v>
      </c>
      <c r="D38" s="192">
        <v>1231.9046658991783</v>
      </c>
      <c r="E38" s="192">
        <v>1133.44997310402</v>
      </c>
      <c r="F38" s="192">
        <v>520.72342245067716</v>
      </c>
      <c r="G38" s="192">
        <v>1226.8732002440461</v>
      </c>
      <c r="H38" s="192">
        <v>9158.2618978696992</v>
      </c>
      <c r="I38" s="192">
        <v>565554.63317256048</v>
      </c>
      <c r="J38" s="192">
        <v>177714.81524663928</v>
      </c>
      <c r="K38" s="193">
        <f t="shared" si="0"/>
        <v>548.32176384056299</v>
      </c>
      <c r="L38" s="192">
        <v>9158.2618978696992</v>
      </c>
      <c r="M38" s="322"/>
      <c r="N38" s="334"/>
      <c r="O38" s="190" t="s">
        <v>253</v>
      </c>
      <c r="P38" s="191">
        <v>15466.409834259997</v>
      </c>
      <c r="Q38" s="192">
        <v>1231.9046658991783</v>
      </c>
      <c r="R38" s="192">
        <v>1133.44997310402</v>
      </c>
      <c r="S38" s="192">
        <v>520.72342245067716</v>
      </c>
      <c r="T38" s="192">
        <v>1226.8732002440461</v>
      </c>
      <c r="U38" s="192">
        <v>9158.2618978696992</v>
      </c>
      <c r="V38" s="192">
        <v>565554.63317256083</v>
      </c>
      <c r="W38" s="192">
        <v>177714.81524663931</v>
      </c>
      <c r="X38" s="193">
        <f t="shared" si="1"/>
        <v>548.32176384056299</v>
      </c>
      <c r="Y38" s="189"/>
      <c r="Z38" s="49"/>
      <c r="AA38" s="49"/>
      <c r="AB38" s="49"/>
      <c r="AC38" s="49"/>
      <c r="AD38" s="49"/>
      <c r="AE38" s="49"/>
      <c r="AF38" s="49"/>
      <c r="AG38" s="49"/>
      <c r="AH38" s="49"/>
      <c r="AI38" s="49"/>
      <c r="AJ38" s="49"/>
      <c r="AK38" s="49"/>
      <c r="AL38" s="49"/>
      <c r="AM38" s="49"/>
      <c r="AN38" s="49"/>
      <c r="AO38" s="49"/>
      <c r="AP38" s="49"/>
      <c r="AQ38" s="49"/>
      <c r="AR38" s="49"/>
      <c r="AS38" s="49"/>
      <c r="AT38" s="49"/>
      <c r="AU38" s="49"/>
      <c r="AV38" s="49"/>
    </row>
    <row r="39" spans="1:48" ht="15.75" thickBot="1" x14ac:dyDescent="0.3">
      <c r="A39" s="335"/>
      <c r="B39" s="198" t="s">
        <v>254</v>
      </c>
      <c r="C39" s="199">
        <v>701427.27346861747</v>
      </c>
      <c r="D39" s="200">
        <v>57670.794008402481</v>
      </c>
      <c r="E39" s="200">
        <v>53000.519230896032</v>
      </c>
      <c r="F39" s="200">
        <v>24120.038384858439</v>
      </c>
      <c r="G39" s="200">
        <v>57747.85416536971</v>
      </c>
      <c r="H39" s="200">
        <v>429635.4076314469</v>
      </c>
      <c r="I39" s="200">
        <v>26483066.535123855</v>
      </c>
      <c r="J39" s="200">
        <v>8323484.4506685957</v>
      </c>
      <c r="K39" s="201">
        <f t="shared" si="0"/>
        <v>25398.400419255933</v>
      </c>
      <c r="L39" s="200">
        <v>445175.64852260618</v>
      </c>
      <c r="M39" s="184">
        <f>H39/L39</f>
        <v>0.96509188913919186</v>
      </c>
      <c r="N39" s="335"/>
      <c r="O39" s="198" t="s">
        <v>254</v>
      </c>
      <c r="P39" s="199">
        <v>701427.27346861747</v>
      </c>
      <c r="Q39" s="200">
        <v>57670.794008402481</v>
      </c>
      <c r="R39" s="200">
        <v>53000.519230896032</v>
      </c>
      <c r="S39" s="200">
        <v>24120.038384858442</v>
      </c>
      <c r="T39" s="200">
        <v>57747.85416536971</v>
      </c>
      <c r="U39" s="200">
        <v>429635.4076314469</v>
      </c>
      <c r="V39" s="200">
        <v>26483066.535123851</v>
      </c>
      <c r="W39" s="200">
        <v>8323484.4506685939</v>
      </c>
      <c r="X39" s="201">
        <f t="shared" si="1"/>
        <v>25398.400419255937</v>
      </c>
      <c r="Y39" s="189"/>
      <c r="Z39" s="49"/>
      <c r="AA39" s="49"/>
      <c r="AB39" s="49"/>
      <c r="AC39" s="49"/>
      <c r="AD39" s="49"/>
      <c r="AE39" s="49"/>
      <c r="AF39" s="49"/>
      <c r="AG39" s="49"/>
      <c r="AH39" s="49"/>
      <c r="AI39" s="49"/>
      <c r="AJ39" s="49"/>
      <c r="AK39" s="49"/>
      <c r="AL39" s="49"/>
      <c r="AM39" s="49"/>
      <c r="AN39" s="49"/>
      <c r="AO39" s="49"/>
      <c r="AP39" s="49"/>
      <c r="AQ39" s="49"/>
      <c r="AR39" s="49"/>
      <c r="AS39" s="49"/>
      <c r="AT39" s="49"/>
      <c r="AU39" s="49"/>
      <c r="AV39" s="49"/>
    </row>
    <row r="40" spans="1:48" ht="15.75" thickTop="1" x14ac:dyDescent="0.25">
      <c r="A40" s="333">
        <f>A30+1</f>
        <v>2005</v>
      </c>
      <c r="B40" s="185" t="s">
        <v>245</v>
      </c>
      <c r="C40" s="186">
        <v>19596.362332159646</v>
      </c>
      <c r="D40" s="187">
        <v>1573.7691887766812</v>
      </c>
      <c r="E40" s="187">
        <v>1446.6835157223713</v>
      </c>
      <c r="F40" s="187">
        <v>659.40497055581443</v>
      </c>
      <c r="G40" s="187">
        <v>1556.7948064717543</v>
      </c>
      <c r="H40" s="187">
        <v>11726.267435498414</v>
      </c>
      <c r="I40" s="187">
        <v>726324.17063158972</v>
      </c>
      <c r="J40" s="187">
        <v>228188.49114700736</v>
      </c>
      <c r="K40" s="188">
        <f t="shared" si="0"/>
        <v>694.35343399527255</v>
      </c>
      <c r="L40" s="187">
        <v>11726.267435498414</v>
      </c>
      <c r="M40" s="322"/>
      <c r="N40" s="333">
        <f>N30+1</f>
        <v>2005</v>
      </c>
      <c r="O40" s="185" t="s">
        <v>245</v>
      </c>
      <c r="P40" s="186">
        <v>19596.362332159646</v>
      </c>
      <c r="Q40" s="187">
        <v>1573.7691887766812</v>
      </c>
      <c r="R40" s="187">
        <v>1446.6835157223713</v>
      </c>
      <c r="S40" s="187">
        <v>659.40497055581443</v>
      </c>
      <c r="T40" s="187">
        <v>1556.7948064717543</v>
      </c>
      <c r="U40" s="187">
        <v>11726.267435498414</v>
      </c>
      <c r="V40" s="187">
        <v>726324.17063158972</v>
      </c>
      <c r="W40" s="187">
        <v>228188.49114700736</v>
      </c>
      <c r="X40" s="188">
        <f t="shared" si="1"/>
        <v>694.35343399527255</v>
      </c>
      <c r="Y40" s="189"/>
      <c r="Z40" s="49"/>
      <c r="AA40" s="49"/>
      <c r="AB40" s="49"/>
      <c r="AC40" s="49"/>
      <c r="AD40" s="49"/>
      <c r="AE40" s="49"/>
      <c r="AF40" s="49"/>
      <c r="AG40" s="49"/>
      <c r="AH40" s="49"/>
      <c r="AI40" s="49"/>
      <c r="AJ40" s="49"/>
      <c r="AK40" s="49"/>
      <c r="AL40" s="49"/>
      <c r="AM40" s="49"/>
      <c r="AN40" s="49"/>
      <c r="AO40" s="49"/>
      <c r="AP40" s="49"/>
      <c r="AQ40" s="49"/>
      <c r="AR40" s="49"/>
      <c r="AS40" s="49"/>
      <c r="AT40" s="49"/>
      <c r="AU40" s="49"/>
      <c r="AV40" s="49"/>
    </row>
    <row r="41" spans="1:48" x14ac:dyDescent="0.25">
      <c r="A41" s="334"/>
      <c r="B41" s="190" t="s">
        <v>246</v>
      </c>
      <c r="C41" s="191">
        <v>62822.252120410594</v>
      </c>
      <c r="D41" s="192">
        <v>4988.2557782709873</v>
      </c>
      <c r="E41" s="192">
        <v>4589.195316009309</v>
      </c>
      <c r="F41" s="192">
        <v>2116.0693105665136</v>
      </c>
      <c r="G41" s="192">
        <v>4984.4080851852787</v>
      </c>
      <c r="H41" s="192">
        <v>37007.320380609701</v>
      </c>
      <c r="I41" s="192">
        <v>2280637.6544565456</v>
      </c>
      <c r="J41" s="192">
        <v>716505.70356787473</v>
      </c>
      <c r="K41" s="193">
        <f t="shared" si="0"/>
        <v>2228.2209840265386</v>
      </c>
      <c r="L41" s="192">
        <v>37007.320380609701</v>
      </c>
      <c r="M41" s="322"/>
      <c r="N41" s="334"/>
      <c r="O41" s="190" t="s">
        <v>246</v>
      </c>
      <c r="P41" s="191">
        <v>62822.252120410594</v>
      </c>
      <c r="Q41" s="192">
        <v>4988.2557782709873</v>
      </c>
      <c r="R41" s="192">
        <v>4589.195316009309</v>
      </c>
      <c r="S41" s="192">
        <v>2116.0693105665132</v>
      </c>
      <c r="T41" s="192">
        <v>4984.4080851852787</v>
      </c>
      <c r="U41" s="192">
        <v>37007.320380609701</v>
      </c>
      <c r="V41" s="192">
        <v>2280637.6544565456</v>
      </c>
      <c r="W41" s="192">
        <v>716505.70356787473</v>
      </c>
      <c r="X41" s="193">
        <f t="shared" si="1"/>
        <v>2228.2209840265382</v>
      </c>
      <c r="Y41" s="189"/>
      <c r="Z41" s="49"/>
      <c r="AA41" s="49"/>
      <c r="AB41" s="49"/>
      <c r="AC41" s="49"/>
      <c r="AD41" s="49"/>
      <c r="AE41" s="49"/>
      <c r="AF41" s="49"/>
      <c r="AG41" s="49"/>
      <c r="AH41" s="49"/>
      <c r="AI41" s="49"/>
      <c r="AJ41" s="49"/>
      <c r="AK41" s="49"/>
      <c r="AL41" s="49"/>
      <c r="AM41" s="49"/>
      <c r="AN41" s="49"/>
      <c r="AO41" s="49"/>
      <c r="AP41" s="49"/>
      <c r="AQ41" s="49"/>
      <c r="AR41" s="49"/>
      <c r="AS41" s="49"/>
      <c r="AT41" s="49"/>
      <c r="AU41" s="49"/>
      <c r="AV41" s="49"/>
    </row>
    <row r="42" spans="1:48" x14ac:dyDescent="0.25">
      <c r="A42" s="334"/>
      <c r="B42" s="194" t="s">
        <v>247</v>
      </c>
      <c r="C42" s="195">
        <v>242665.98602963597</v>
      </c>
      <c r="D42" s="196">
        <v>20168.543870928399</v>
      </c>
      <c r="E42" s="196">
        <v>18577.872888191028</v>
      </c>
      <c r="F42" s="196">
        <v>8387.1773104362637</v>
      </c>
      <c r="G42" s="196">
        <v>19856.629247458586</v>
      </c>
      <c r="H42" s="176">
        <v>150892.59044650244</v>
      </c>
      <c r="I42" s="196">
        <v>9370943.6354188472</v>
      </c>
      <c r="J42" s="196">
        <v>2944291.7712907456</v>
      </c>
      <c r="K42" s="197">
        <f t="shared" si="0"/>
        <v>8831.6977078893851</v>
      </c>
      <c r="L42" s="196">
        <v>167132.14217776389</v>
      </c>
      <c r="M42" s="178">
        <f>H42/L42</f>
        <v>0.90283405980646825</v>
      </c>
      <c r="N42" s="334"/>
      <c r="O42" s="190" t="s">
        <v>247</v>
      </c>
      <c r="P42" s="191">
        <v>242665.98602963594</v>
      </c>
      <c r="Q42" s="192">
        <v>20168.543870928399</v>
      </c>
      <c r="R42" s="192">
        <v>18577.872888191028</v>
      </c>
      <c r="S42" s="192">
        <v>8387.1773104362637</v>
      </c>
      <c r="T42" s="192">
        <v>19856.629247458586</v>
      </c>
      <c r="U42" s="179">
        <v>150892.59044650244</v>
      </c>
      <c r="V42" s="192">
        <v>9370943.6354188435</v>
      </c>
      <c r="W42" s="192">
        <v>2944291.7712907447</v>
      </c>
      <c r="X42" s="193">
        <f t="shared" si="1"/>
        <v>8831.6977078893851</v>
      </c>
      <c r="Y42" s="189"/>
      <c r="Z42" s="49"/>
      <c r="AA42" s="49"/>
      <c r="AB42" s="49"/>
      <c r="AC42" s="49"/>
      <c r="AD42" s="49"/>
      <c r="AE42" s="49"/>
      <c r="AF42" s="49"/>
      <c r="AG42" s="49"/>
      <c r="AH42" s="49"/>
      <c r="AI42" s="49"/>
      <c r="AJ42" s="49"/>
      <c r="AK42" s="49"/>
      <c r="AL42" s="49"/>
      <c r="AM42" s="49"/>
      <c r="AN42" s="49"/>
      <c r="AO42" s="49"/>
      <c r="AP42" s="49"/>
      <c r="AQ42" s="49"/>
      <c r="AR42" s="49"/>
      <c r="AS42" s="49"/>
      <c r="AT42" s="49"/>
      <c r="AU42" s="49"/>
      <c r="AV42" s="49"/>
    </row>
    <row r="43" spans="1:48" x14ac:dyDescent="0.25">
      <c r="A43" s="334"/>
      <c r="B43" s="190" t="s">
        <v>248</v>
      </c>
      <c r="C43" s="191">
        <v>179909.41477959478</v>
      </c>
      <c r="D43" s="192">
        <v>15239.540145649073</v>
      </c>
      <c r="E43" s="192">
        <v>13988.315198087526</v>
      </c>
      <c r="F43" s="192">
        <v>6244.4476662550114</v>
      </c>
      <c r="G43" s="192">
        <v>15378.459569476172</v>
      </c>
      <c r="H43" s="192">
        <v>113795.63344724927</v>
      </c>
      <c r="I43" s="192">
        <v>6881275.0635927599</v>
      </c>
      <c r="J43" s="192">
        <v>2161900.6950053866</v>
      </c>
      <c r="K43" s="193">
        <f t="shared" si="0"/>
        <v>6575.4033925665262</v>
      </c>
      <c r="L43" s="192">
        <v>113795.63344724927</v>
      </c>
      <c r="M43" s="322"/>
      <c r="N43" s="334"/>
      <c r="O43" s="190" t="s">
        <v>248</v>
      </c>
      <c r="P43" s="191">
        <v>179909.41477959478</v>
      </c>
      <c r="Q43" s="192">
        <v>15239.540145649073</v>
      </c>
      <c r="R43" s="192">
        <v>13988.315198087526</v>
      </c>
      <c r="S43" s="192">
        <v>6244.4476662550114</v>
      </c>
      <c r="T43" s="192">
        <v>15378.459569476172</v>
      </c>
      <c r="U43" s="192">
        <v>113795.63344724927</v>
      </c>
      <c r="V43" s="192">
        <v>6881275.063592759</v>
      </c>
      <c r="W43" s="192">
        <v>2161900.6950053857</v>
      </c>
      <c r="X43" s="193">
        <f t="shared" si="1"/>
        <v>6575.4033925665262</v>
      </c>
      <c r="Y43" s="189"/>
      <c r="Z43" s="49"/>
      <c r="AA43" s="49"/>
      <c r="AB43" s="49"/>
      <c r="AC43" s="49"/>
      <c r="AD43" s="49"/>
      <c r="AE43" s="49"/>
      <c r="AF43" s="49"/>
      <c r="AG43" s="49"/>
      <c r="AH43" s="49"/>
      <c r="AI43" s="49"/>
      <c r="AJ43" s="49"/>
      <c r="AK43" s="49"/>
      <c r="AL43" s="49"/>
      <c r="AM43" s="49"/>
      <c r="AN43" s="49"/>
      <c r="AO43" s="49"/>
      <c r="AP43" s="49"/>
      <c r="AQ43" s="49"/>
      <c r="AR43" s="49"/>
      <c r="AS43" s="49"/>
      <c r="AT43" s="49"/>
      <c r="AU43" s="49"/>
      <c r="AV43" s="49"/>
    </row>
    <row r="44" spans="1:48" x14ac:dyDescent="0.25">
      <c r="A44" s="334"/>
      <c r="B44" s="190" t="s">
        <v>249</v>
      </c>
      <c r="C44" s="191">
        <v>24646.133925615242</v>
      </c>
      <c r="D44" s="192">
        <v>2013.3569332044117</v>
      </c>
      <c r="E44" s="192">
        <v>1849.5020296889111</v>
      </c>
      <c r="F44" s="192">
        <v>849.0090803883752</v>
      </c>
      <c r="G44" s="192">
        <v>2002.0287148990355</v>
      </c>
      <c r="H44" s="192">
        <v>14951.312483392549</v>
      </c>
      <c r="I44" s="192">
        <v>928708.58168897219</v>
      </c>
      <c r="J44" s="192">
        <v>291771.44893272792</v>
      </c>
      <c r="K44" s="193">
        <f t="shared" si="0"/>
        <v>894.00656164895906</v>
      </c>
      <c r="L44" s="192">
        <v>14951.312483392549</v>
      </c>
      <c r="M44" s="322"/>
      <c r="N44" s="334"/>
      <c r="O44" s="190" t="s">
        <v>249</v>
      </c>
      <c r="P44" s="191">
        <v>24646.13392561525</v>
      </c>
      <c r="Q44" s="192">
        <v>2013.3569332044117</v>
      </c>
      <c r="R44" s="192">
        <v>1849.5020296889111</v>
      </c>
      <c r="S44" s="192">
        <v>849.0090803883752</v>
      </c>
      <c r="T44" s="192">
        <v>2002.0287148990355</v>
      </c>
      <c r="U44" s="192">
        <v>14951.312483392549</v>
      </c>
      <c r="V44" s="192">
        <v>928708.58168897196</v>
      </c>
      <c r="W44" s="192">
        <v>291771.44893272786</v>
      </c>
      <c r="X44" s="193">
        <f t="shared" si="1"/>
        <v>894.00656164895906</v>
      </c>
      <c r="Y44" s="189"/>
      <c r="Z44" s="49"/>
      <c r="AA44" s="49"/>
      <c r="AB44" s="49"/>
      <c r="AC44" s="49"/>
      <c r="AD44" s="49"/>
      <c r="AE44" s="49"/>
      <c r="AF44" s="49"/>
      <c r="AG44" s="49"/>
      <c r="AH44" s="49"/>
      <c r="AI44" s="49"/>
      <c r="AJ44" s="49"/>
      <c r="AK44" s="49"/>
      <c r="AL44" s="49"/>
      <c r="AM44" s="49"/>
      <c r="AN44" s="49"/>
      <c r="AO44" s="49"/>
      <c r="AP44" s="49"/>
      <c r="AQ44" s="49"/>
      <c r="AR44" s="49"/>
      <c r="AS44" s="49"/>
      <c r="AT44" s="49"/>
      <c r="AU44" s="49"/>
      <c r="AV44" s="49"/>
    </row>
    <row r="45" spans="1:48" x14ac:dyDescent="0.25">
      <c r="A45" s="334"/>
      <c r="B45" s="190" t="s">
        <v>250</v>
      </c>
      <c r="C45" s="191">
        <v>34695.250208694168</v>
      </c>
      <c r="D45" s="192">
        <v>2832.7817442333176</v>
      </c>
      <c r="E45" s="192">
        <v>2602.2387873440739</v>
      </c>
      <c r="F45" s="192">
        <v>1194.5499540284902</v>
      </c>
      <c r="G45" s="192">
        <v>2816.8425023969376</v>
      </c>
      <c r="H45" s="192">
        <v>21036.406269608258</v>
      </c>
      <c r="I45" s="192">
        <v>1306687.3862588087</v>
      </c>
      <c r="J45" s="192">
        <v>410520.69942155469</v>
      </c>
      <c r="K45" s="193">
        <f t="shared" si="0"/>
        <v>1257.8611015920001</v>
      </c>
      <c r="L45" s="192">
        <v>21036.406269608258</v>
      </c>
      <c r="M45" s="322"/>
      <c r="N45" s="334"/>
      <c r="O45" s="190" t="s">
        <v>250</v>
      </c>
      <c r="P45" s="191">
        <v>34695.250208694175</v>
      </c>
      <c r="Q45" s="192">
        <v>2832.7817442333176</v>
      </c>
      <c r="R45" s="192">
        <v>2602.2387873440739</v>
      </c>
      <c r="S45" s="192">
        <v>1194.5499540284902</v>
      </c>
      <c r="T45" s="192">
        <v>2816.8425023969376</v>
      </c>
      <c r="U45" s="192">
        <v>21036.406269608258</v>
      </c>
      <c r="V45" s="192">
        <v>1306687.3862588087</v>
      </c>
      <c r="W45" s="192">
        <v>410520.69942155469</v>
      </c>
      <c r="X45" s="193">
        <f t="shared" si="1"/>
        <v>1257.8611015920001</v>
      </c>
      <c r="Y45" s="189"/>
      <c r="Z45" s="49"/>
      <c r="AA45" s="49"/>
      <c r="AB45" s="49"/>
      <c r="AC45" s="49"/>
      <c r="AD45" s="49"/>
      <c r="AE45" s="49"/>
      <c r="AF45" s="49"/>
      <c r="AG45" s="49"/>
      <c r="AH45" s="49"/>
      <c r="AI45" s="49"/>
      <c r="AJ45" s="49"/>
      <c r="AK45" s="49"/>
      <c r="AL45" s="49"/>
      <c r="AM45" s="49"/>
      <c r="AN45" s="49"/>
      <c r="AO45" s="49"/>
      <c r="AP45" s="49"/>
      <c r="AQ45" s="49"/>
      <c r="AR45" s="49"/>
      <c r="AS45" s="49"/>
      <c r="AT45" s="49"/>
      <c r="AU45" s="49"/>
      <c r="AV45" s="49"/>
    </row>
    <row r="46" spans="1:48" x14ac:dyDescent="0.25">
      <c r="A46" s="334"/>
      <c r="B46" s="190" t="s">
        <v>251</v>
      </c>
      <c r="C46" s="191">
        <v>27925.804530322137</v>
      </c>
      <c r="D46" s="192">
        <v>2398.5548866071485</v>
      </c>
      <c r="E46" s="192">
        <v>2176.5765108747455</v>
      </c>
      <c r="F46" s="192">
        <v>1044.5342584510029</v>
      </c>
      <c r="G46" s="192">
        <v>2326.5429378870135</v>
      </c>
      <c r="H46" s="192">
        <v>17029.251254452411</v>
      </c>
      <c r="I46" s="192">
        <v>1102683.2091503676</v>
      </c>
      <c r="J46" s="192">
        <v>349704.07290059864</v>
      </c>
      <c r="K46" s="193">
        <f t="shared" si="0"/>
        <v>1099.894574148906</v>
      </c>
      <c r="L46" s="192">
        <v>17029.251254452411</v>
      </c>
      <c r="M46" s="322"/>
      <c r="N46" s="334"/>
      <c r="O46" s="190" t="s">
        <v>251</v>
      </c>
      <c r="P46" s="191">
        <v>27925.804530322137</v>
      </c>
      <c r="Q46" s="192">
        <v>2398.5548866071485</v>
      </c>
      <c r="R46" s="192">
        <v>2176.5765108747455</v>
      </c>
      <c r="S46" s="192">
        <v>1044.5342584510029</v>
      </c>
      <c r="T46" s="192">
        <v>2326.5429378870131</v>
      </c>
      <c r="U46" s="192">
        <v>17029.251254452411</v>
      </c>
      <c r="V46" s="192">
        <v>1102683.2091503674</v>
      </c>
      <c r="W46" s="192">
        <v>349704.07290059858</v>
      </c>
      <c r="X46" s="193">
        <f t="shared" si="1"/>
        <v>1099.894574148906</v>
      </c>
      <c r="Y46" s="189"/>
      <c r="Z46" s="49"/>
      <c r="AA46" s="49"/>
      <c r="AB46" s="49"/>
      <c r="AC46" s="49"/>
      <c r="AD46" s="49"/>
      <c r="AE46" s="49"/>
      <c r="AF46" s="49"/>
      <c r="AG46" s="49"/>
      <c r="AH46" s="49"/>
      <c r="AI46" s="49"/>
      <c r="AJ46" s="49"/>
      <c r="AK46" s="49"/>
      <c r="AL46" s="49"/>
      <c r="AM46" s="49"/>
      <c r="AN46" s="49"/>
      <c r="AO46" s="49"/>
      <c r="AP46" s="49"/>
      <c r="AQ46" s="49"/>
      <c r="AR46" s="49"/>
      <c r="AS46" s="49"/>
      <c r="AT46" s="49"/>
      <c r="AU46" s="49"/>
      <c r="AV46" s="49"/>
    </row>
    <row r="47" spans="1:48" x14ac:dyDescent="0.25">
      <c r="A47" s="334"/>
      <c r="B47" s="190" t="s">
        <v>252</v>
      </c>
      <c r="C47" s="191">
        <v>117214.83540789633</v>
      </c>
      <c r="D47" s="192">
        <v>9503.6515736700458</v>
      </c>
      <c r="E47" s="192">
        <v>8732.1170365504022</v>
      </c>
      <c r="F47" s="192">
        <v>4054.7785273497484</v>
      </c>
      <c r="G47" s="192">
        <v>9872.294123311498</v>
      </c>
      <c r="H47" s="192">
        <v>71059.615549069582</v>
      </c>
      <c r="I47" s="192">
        <v>4371006.052070016</v>
      </c>
      <c r="J47" s="192">
        <v>1373109.3563869672</v>
      </c>
      <c r="K47" s="193">
        <f t="shared" si="0"/>
        <v>4269.6817892992849</v>
      </c>
      <c r="L47" s="192">
        <v>71059.615549069582</v>
      </c>
      <c r="M47" s="322"/>
      <c r="N47" s="334"/>
      <c r="O47" s="190" t="s">
        <v>252</v>
      </c>
      <c r="P47" s="191">
        <v>117214.83540789633</v>
      </c>
      <c r="Q47" s="192">
        <v>9503.6515736700458</v>
      </c>
      <c r="R47" s="192">
        <v>8732.117036550404</v>
      </c>
      <c r="S47" s="192">
        <v>4054.7785273497484</v>
      </c>
      <c r="T47" s="192">
        <v>9872.294123311498</v>
      </c>
      <c r="U47" s="192">
        <v>71059.615549069582</v>
      </c>
      <c r="V47" s="192">
        <v>4371006.0520700151</v>
      </c>
      <c r="W47" s="192">
        <v>1373109.356386967</v>
      </c>
      <c r="X47" s="193">
        <f t="shared" si="1"/>
        <v>4269.6817892992849</v>
      </c>
      <c r="Y47" s="189"/>
      <c r="Z47" s="49"/>
      <c r="AA47" s="49"/>
      <c r="AB47" s="49"/>
      <c r="AC47" s="49"/>
      <c r="AD47" s="49"/>
      <c r="AE47" s="49"/>
      <c r="AF47" s="49"/>
      <c r="AG47" s="49"/>
      <c r="AH47" s="49"/>
      <c r="AI47" s="49"/>
      <c r="AJ47" s="49"/>
      <c r="AK47" s="49"/>
      <c r="AL47" s="49"/>
      <c r="AM47" s="49"/>
      <c r="AN47" s="49"/>
      <c r="AO47" s="49"/>
      <c r="AP47" s="49"/>
      <c r="AQ47" s="49"/>
      <c r="AR47" s="49"/>
      <c r="AS47" s="49"/>
      <c r="AT47" s="49"/>
      <c r="AU47" s="49"/>
      <c r="AV47" s="49"/>
    </row>
    <row r="48" spans="1:48" x14ac:dyDescent="0.25">
      <c r="A48" s="334"/>
      <c r="B48" s="190" t="s">
        <v>253</v>
      </c>
      <c r="C48" s="191">
        <v>15679.442045120488</v>
      </c>
      <c r="D48" s="192">
        <v>1252.8470452194642</v>
      </c>
      <c r="E48" s="192">
        <v>1152.7186226467879</v>
      </c>
      <c r="F48" s="192">
        <v>529.57572063233852</v>
      </c>
      <c r="G48" s="192">
        <v>1247.7300446481945</v>
      </c>
      <c r="H48" s="192">
        <v>9313.9523501334806</v>
      </c>
      <c r="I48" s="192">
        <v>575169.06193649396</v>
      </c>
      <c r="J48" s="192">
        <v>180735.9671058321</v>
      </c>
      <c r="K48" s="193">
        <f t="shared" si="0"/>
        <v>557.64323382585246</v>
      </c>
      <c r="L48" s="192">
        <v>9313.9523501334806</v>
      </c>
      <c r="M48" s="322"/>
      <c r="N48" s="334"/>
      <c r="O48" s="190" t="s">
        <v>253</v>
      </c>
      <c r="P48" s="191">
        <v>15679.442045120488</v>
      </c>
      <c r="Q48" s="192">
        <v>1252.8470452194642</v>
      </c>
      <c r="R48" s="192">
        <v>1152.7186226467879</v>
      </c>
      <c r="S48" s="192">
        <v>529.57572063233852</v>
      </c>
      <c r="T48" s="192">
        <v>1247.7300446481945</v>
      </c>
      <c r="U48" s="192">
        <v>9313.9523501334806</v>
      </c>
      <c r="V48" s="192">
        <v>575169.06193649431</v>
      </c>
      <c r="W48" s="192">
        <v>180735.96710583213</v>
      </c>
      <c r="X48" s="193">
        <f t="shared" si="1"/>
        <v>557.64323382585246</v>
      </c>
      <c r="Y48" s="189"/>
      <c r="Z48" s="49"/>
      <c r="AA48" s="49"/>
      <c r="AB48" s="49"/>
      <c r="AC48" s="49"/>
      <c r="AD48" s="49"/>
      <c r="AE48" s="49"/>
      <c r="AF48" s="49"/>
      <c r="AG48" s="49"/>
      <c r="AH48" s="49"/>
      <c r="AI48" s="49"/>
      <c r="AJ48" s="49"/>
      <c r="AK48" s="49"/>
      <c r="AL48" s="49"/>
      <c r="AM48" s="49"/>
      <c r="AN48" s="49"/>
      <c r="AO48" s="49"/>
      <c r="AP48" s="49"/>
      <c r="AQ48" s="49"/>
      <c r="AR48" s="49"/>
      <c r="AS48" s="49"/>
      <c r="AT48" s="49"/>
      <c r="AU48" s="49"/>
      <c r="AV48" s="49"/>
    </row>
    <row r="49" spans="1:48" ht="15.75" thickBot="1" x14ac:dyDescent="0.3">
      <c r="A49" s="335"/>
      <c r="B49" s="198" t="s">
        <v>254</v>
      </c>
      <c r="C49" s="199">
        <v>725155.48137944925</v>
      </c>
      <c r="D49" s="200">
        <v>59971.301166559533</v>
      </c>
      <c r="E49" s="200">
        <v>55115.219905115155</v>
      </c>
      <c r="F49" s="200">
        <v>25079.546798663563</v>
      </c>
      <c r="G49" s="200">
        <v>60041.730031734478</v>
      </c>
      <c r="H49" s="200">
        <v>446812.34961651609</v>
      </c>
      <c r="I49" s="200">
        <v>27543434.815204401</v>
      </c>
      <c r="J49" s="200">
        <v>8656728.2057586946</v>
      </c>
      <c r="K49" s="201">
        <f t="shared" si="0"/>
        <v>26408.762778992732</v>
      </c>
      <c r="L49" s="200">
        <v>463051.90134777757</v>
      </c>
      <c r="M49" s="184">
        <f>H49/L49</f>
        <v>0.96492930558325318</v>
      </c>
      <c r="N49" s="335"/>
      <c r="O49" s="198" t="s">
        <v>254</v>
      </c>
      <c r="P49" s="199">
        <v>725155.48137944925</v>
      </c>
      <c r="Q49" s="200">
        <v>59971.301166559533</v>
      </c>
      <c r="R49" s="200">
        <v>55115.219905115155</v>
      </c>
      <c r="S49" s="200">
        <v>25079.546798663563</v>
      </c>
      <c r="T49" s="200">
        <v>60041.730031734478</v>
      </c>
      <c r="U49" s="200">
        <v>446812.34961651609</v>
      </c>
      <c r="V49" s="200">
        <v>27543434.815204389</v>
      </c>
      <c r="W49" s="200">
        <v>8656728.2057586927</v>
      </c>
      <c r="X49" s="201">
        <f t="shared" si="1"/>
        <v>26408.762778992732</v>
      </c>
      <c r="Y49" s="189"/>
      <c r="Z49" s="49"/>
      <c r="AA49" s="49"/>
      <c r="AB49" s="49"/>
      <c r="AC49" s="49"/>
      <c r="AD49" s="49"/>
      <c r="AE49" s="49"/>
      <c r="AF49" s="49"/>
      <c r="AG49" s="49"/>
      <c r="AH49" s="49"/>
      <c r="AI49" s="49"/>
      <c r="AJ49" s="49"/>
      <c r="AK49" s="49"/>
      <c r="AL49" s="49"/>
      <c r="AM49" s="49"/>
      <c r="AN49" s="49"/>
      <c r="AO49" s="49"/>
      <c r="AP49" s="49"/>
      <c r="AQ49" s="49"/>
      <c r="AR49" s="49"/>
      <c r="AS49" s="49"/>
      <c r="AT49" s="49"/>
      <c r="AU49" s="49"/>
      <c r="AV49" s="49"/>
    </row>
    <row r="50" spans="1:48" ht="15.75" thickTop="1" x14ac:dyDescent="0.25">
      <c r="A50" s="333">
        <f>A40+1</f>
        <v>2006</v>
      </c>
      <c r="B50" s="185" t="s">
        <v>245</v>
      </c>
      <c r="C50" s="186">
        <v>20198.59924286688</v>
      </c>
      <c r="D50" s="187">
        <v>1625.7035720063113</v>
      </c>
      <c r="E50" s="187">
        <v>1494.424071741209</v>
      </c>
      <c r="F50" s="187">
        <v>681.1653345841562</v>
      </c>
      <c r="G50" s="187">
        <v>1608.1690350853221</v>
      </c>
      <c r="H50" s="187">
        <v>12113.234260869858</v>
      </c>
      <c r="I50" s="187">
        <v>750292.86826243217</v>
      </c>
      <c r="J50" s="187">
        <v>235718.71135485853</v>
      </c>
      <c r="K50" s="188">
        <f t="shared" si="0"/>
        <v>717.2670973171164</v>
      </c>
      <c r="L50" s="187">
        <v>12113.234260869858</v>
      </c>
      <c r="M50" s="322"/>
      <c r="N50" s="333">
        <f>N40+1</f>
        <v>2006</v>
      </c>
      <c r="O50" s="185" t="s">
        <v>245</v>
      </c>
      <c r="P50" s="186">
        <v>20198.599242866883</v>
      </c>
      <c r="Q50" s="187">
        <v>1625.7035720063113</v>
      </c>
      <c r="R50" s="187">
        <v>1494.424071741209</v>
      </c>
      <c r="S50" s="187">
        <v>681.1653345841562</v>
      </c>
      <c r="T50" s="187">
        <v>1608.1690350853221</v>
      </c>
      <c r="U50" s="187">
        <v>12113.234260869858</v>
      </c>
      <c r="V50" s="187">
        <v>750292.86826243217</v>
      </c>
      <c r="W50" s="187">
        <v>235718.71135485853</v>
      </c>
      <c r="X50" s="188">
        <f t="shared" si="1"/>
        <v>717.2670973171164</v>
      </c>
      <c r="Y50" s="189"/>
      <c r="Z50" s="49"/>
      <c r="AA50" s="49"/>
      <c r="AB50" s="49"/>
      <c r="AC50" s="49"/>
      <c r="AD50" s="49"/>
      <c r="AE50" s="49"/>
      <c r="AF50" s="49"/>
      <c r="AG50" s="49"/>
      <c r="AH50" s="49"/>
      <c r="AI50" s="49"/>
      <c r="AJ50" s="49"/>
      <c r="AK50" s="49"/>
      <c r="AL50" s="49"/>
      <c r="AM50" s="49"/>
      <c r="AN50" s="49"/>
      <c r="AO50" s="49"/>
      <c r="AP50" s="49"/>
      <c r="AQ50" s="49"/>
      <c r="AR50" s="49"/>
      <c r="AS50" s="49"/>
      <c r="AT50" s="49"/>
      <c r="AU50" s="49"/>
      <c r="AV50" s="49"/>
    </row>
    <row r="51" spans="1:48" x14ac:dyDescent="0.25">
      <c r="A51" s="334"/>
      <c r="B51" s="190" t="s">
        <v>246</v>
      </c>
      <c r="C51" s="191">
        <v>64758.026196767139</v>
      </c>
      <c r="D51" s="192">
        <v>5152.8682189539295</v>
      </c>
      <c r="E51" s="192">
        <v>4740.6387614376154</v>
      </c>
      <c r="F51" s="192">
        <v>2185.8995978152084</v>
      </c>
      <c r="G51" s="192">
        <v>5148.8935519963916</v>
      </c>
      <c r="H51" s="192">
        <v>38228.56195316981</v>
      </c>
      <c r="I51" s="192">
        <v>2355898.6970536113</v>
      </c>
      <c r="J51" s="192">
        <v>740150.39178561454</v>
      </c>
      <c r="K51" s="193">
        <f t="shared" si="0"/>
        <v>2301.7522764994142</v>
      </c>
      <c r="L51" s="192">
        <v>38228.56195316981</v>
      </c>
      <c r="M51" s="322"/>
      <c r="N51" s="334"/>
      <c r="O51" s="190" t="s">
        <v>246</v>
      </c>
      <c r="P51" s="191">
        <v>64758.026196767154</v>
      </c>
      <c r="Q51" s="192">
        <v>5152.8682189539295</v>
      </c>
      <c r="R51" s="192">
        <v>4740.6387614376154</v>
      </c>
      <c r="S51" s="192">
        <v>2185.8995978152079</v>
      </c>
      <c r="T51" s="192">
        <v>5148.8935519963916</v>
      </c>
      <c r="U51" s="192">
        <v>38228.56195316981</v>
      </c>
      <c r="V51" s="192">
        <v>2355898.6970536113</v>
      </c>
      <c r="W51" s="192">
        <v>740150.39178561454</v>
      </c>
      <c r="X51" s="193">
        <f t="shared" si="1"/>
        <v>2301.7522764994137</v>
      </c>
      <c r="Y51" s="189"/>
      <c r="Z51" s="49"/>
      <c r="AA51" s="49"/>
      <c r="AB51" s="49"/>
      <c r="AC51" s="49"/>
      <c r="AD51" s="49"/>
      <c r="AE51" s="49"/>
      <c r="AF51" s="49"/>
      <c r="AG51" s="49"/>
      <c r="AH51" s="49"/>
      <c r="AI51" s="49"/>
      <c r="AJ51" s="49"/>
      <c r="AK51" s="49"/>
      <c r="AL51" s="49"/>
      <c r="AM51" s="49"/>
      <c r="AN51" s="49"/>
      <c r="AO51" s="49"/>
      <c r="AP51" s="49"/>
      <c r="AQ51" s="49"/>
      <c r="AR51" s="49"/>
      <c r="AS51" s="49"/>
      <c r="AT51" s="49"/>
      <c r="AU51" s="49"/>
      <c r="AV51" s="49"/>
    </row>
    <row r="52" spans="1:48" x14ac:dyDescent="0.25">
      <c r="A52" s="334"/>
      <c r="B52" s="194" t="s">
        <v>247</v>
      </c>
      <c r="C52" s="195">
        <v>252285.59324952157</v>
      </c>
      <c r="D52" s="196">
        <v>21076.128345120174</v>
      </c>
      <c r="E52" s="196">
        <v>19413.877168159623</v>
      </c>
      <c r="F52" s="196">
        <v>8764.6002894058929</v>
      </c>
      <c r="G52" s="196">
        <v>20750.177563594218</v>
      </c>
      <c r="H52" s="176">
        <v>157682.75701659499</v>
      </c>
      <c r="I52" s="196">
        <v>9792636.0990126915</v>
      </c>
      <c r="J52" s="196">
        <v>3076784.900998828</v>
      </c>
      <c r="K52" s="197">
        <f t="shared" si="0"/>
        <v>9229.1241047444055</v>
      </c>
      <c r="L52" s="196">
        <v>174653.08857576322</v>
      </c>
      <c r="M52" s="178">
        <f>H52/L52</f>
        <v>0.90283405980646814</v>
      </c>
      <c r="N52" s="334"/>
      <c r="O52" s="190" t="s">
        <v>247</v>
      </c>
      <c r="P52" s="191">
        <v>252285.59324952163</v>
      </c>
      <c r="Q52" s="192">
        <v>21076.128345120174</v>
      </c>
      <c r="R52" s="192">
        <v>19413.877168159623</v>
      </c>
      <c r="S52" s="192">
        <v>8764.6002894058929</v>
      </c>
      <c r="T52" s="192">
        <v>20750.177563594218</v>
      </c>
      <c r="U52" s="179">
        <v>157682.75701659499</v>
      </c>
      <c r="V52" s="192">
        <v>9792636.0990126878</v>
      </c>
      <c r="W52" s="192">
        <v>3076784.9009988271</v>
      </c>
      <c r="X52" s="193">
        <f t="shared" si="1"/>
        <v>9229.1241047444055</v>
      </c>
      <c r="Y52" s="189"/>
      <c r="Z52" s="49"/>
      <c r="AA52" s="49"/>
      <c r="AB52" s="49"/>
      <c r="AC52" s="49"/>
      <c r="AD52" s="49"/>
      <c r="AE52" s="49"/>
      <c r="AF52" s="49"/>
      <c r="AG52" s="49"/>
      <c r="AH52" s="49"/>
      <c r="AI52" s="49"/>
      <c r="AJ52" s="49"/>
      <c r="AK52" s="49"/>
      <c r="AL52" s="49"/>
      <c r="AM52" s="49"/>
      <c r="AN52" s="49"/>
      <c r="AO52" s="49"/>
      <c r="AP52" s="49"/>
      <c r="AQ52" s="49"/>
      <c r="AR52" s="49"/>
      <c r="AS52" s="49"/>
      <c r="AT52" s="49"/>
      <c r="AU52" s="49"/>
      <c r="AV52" s="49"/>
    </row>
    <row r="53" spans="1:48" x14ac:dyDescent="0.25">
      <c r="A53" s="334"/>
      <c r="B53" s="190" t="s">
        <v>248</v>
      </c>
      <c r="C53" s="191">
        <v>184215.14812918351</v>
      </c>
      <c r="D53" s="192">
        <v>15681.486809872895</v>
      </c>
      <c r="E53" s="192">
        <v>14393.976338832064</v>
      </c>
      <c r="F53" s="192">
        <v>6425.5366485764062</v>
      </c>
      <c r="G53" s="192">
        <v>15824.434896990981</v>
      </c>
      <c r="H53" s="192">
        <v>117095.7068172195</v>
      </c>
      <c r="I53" s="192">
        <v>7080832.0404369496</v>
      </c>
      <c r="J53" s="192">
        <v>2224595.8151605427</v>
      </c>
      <c r="K53" s="193">
        <f t="shared" si="0"/>
        <v>6766.0900909509555</v>
      </c>
      <c r="L53" s="192">
        <v>117095.7068172195</v>
      </c>
      <c r="M53" s="322"/>
      <c r="N53" s="334"/>
      <c r="O53" s="190" t="s">
        <v>248</v>
      </c>
      <c r="P53" s="191">
        <v>184215.14812918351</v>
      </c>
      <c r="Q53" s="192">
        <v>15681.486809872895</v>
      </c>
      <c r="R53" s="192">
        <v>14393.976338832064</v>
      </c>
      <c r="S53" s="192">
        <v>6425.5366485764062</v>
      </c>
      <c r="T53" s="192">
        <v>15824.434896990981</v>
      </c>
      <c r="U53" s="192">
        <v>117095.7068172195</v>
      </c>
      <c r="V53" s="192">
        <v>7080832.0404369496</v>
      </c>
      <c r="W53" s="192">
        <v>2224595.8151605418</v>
      </c>
      <c r="X53" s="193">
        <f t="shared" si="1"/>
        <v>6766.0900909509555</v>
      </c>
      <c r="Y53" s="189"/>
      <c r="Z53" s="49"/>
      <c r="AA53" s="49"/>
      <c r="AB53" s="49"/>
      <c r="AC53" s="49"/>
      <c r="AD53" s="49"/>
      <c r="AE53" s="49"/>
      <c r="AF53" s="49"/>
      <c r="AG53" s="49"/>
      <c r="AH53" s="49"/>
      <c r="AI53" s="49"/>
      <c r="AJ53" s="49"/>
      <c r="AK53" s="49"/>
      <c r="AL53" s="49"/>
      <c r="AM53" s="49"/>
      <c r="AN53" s="49"/>
      <c r="AO53" s="49"/>
      <c r="AP53" s="49"/>
      <c r="AQ53" s="49"/>
      <c r="AR53" s="49"/>
      <c r="AS53" s="49"/>
      <c r="AT53" s="49"/>
      <c r="AU53" s="49"/>
      <c r="AV53" s="49"/>
    </row>
    <row r="54" spans="1:48" x14ac:dyDescent="0.25">
      <c r="A54" s="334"/>
      <c r="B54" s="190" t="s">
        <v>249</v>
      </c>
      <c r="C54" s="191">
        <v>25739.160997316674</v>
      </c>
      <c r="D54" s="192">
        <v>2114.0247798646319</v>
      </c>
      <c r="E54" s="192">
        <v>1941.9771311733564</v>
      </c>
      <c r="F54" s="192">
        <v>891.45953440779374</v>
      </c>
      <c r="G54" s="192">
        <v>2102.1301506439868</v>
      </c>
      <c r="H54" s="192">
        <v>15698.878107562174</v>
      </c>
      <c r="I54" s="192">
        <v>975144.0107734208</v>
      </c>
      <c r="J54" s="192">
        <v>306360.02137936425</v>
      </c>
      <c r="K54" s="193">
        <f t="shared" si="0"/>
        <v>938.7068897314067</v>
      </c>
      <c r="L54" s="192">
        <v>15698.878107562174</v>
      </c>
      <c r="M54" s="322"/>
      <c r="N54" s="334"/>
      <c r="O54" s="190" t="s">
        <v>249</v>
      </c>
      <c r="P54" s="191">
        <v>25739.160997316678</v>
      </c>
      <c r="Q54" s="192">
        <v>2114.0247798646319</v>
      </c>
      <c r="R54" s="192">
        <v>1941.9771311733564</v>
      </c>
      <c r="S54" s="192">
        <v>891.45953440779374</v>
      </c>
      <c r="T54" s="192">
        <v>2102.1301506439868</v>
      </c>
      <c r="U54" s="192">
        <v>15698.878107562174</v>
      </c>
      <c r="V54" s="192">
        <v>975144.01077342033</v>
      </c>
      <c r="W54" s="192">
        <v>306360.02137936425</v>
      </c>
      <c r="X54" s="193">
        <f t="shared" si="1"/>
        <v>938.7068897314067</v>
      </c>
      <c r="Y54" s="189"/>
      <c r="Z54" s="49"/>
      <c r="AA54" s="49"/>
      <c r="AB54" s="49"/>
      <c r="AC54" s="49"/>
      <c r="AD54" s="49"/>
      <c r="AE54" s="49"/>
      <c r="AF54" s="49"/>
      <c r="AG54" s="49"/>
      <c r="AH54" s="49"/>
      <c r="AI54" s="49"/>
      <c r="AJ54" s="49"/>
      <c r="AK54" s="49"/>
      <c r="AL54" s="49"/>
      <c r="AM54" s="49"/>
      <c r="AN54" s="49"/>
      <c r="AO54" s="49"/>
      <c r="AP54" s="49"/>
      <c r="AQ54" s="49"/>
      <c r="AR54" s="49"/>
      <c r="AS54" s="49"/>
      <c r="AT54" s="49"/>
      <c r="AU54" s="49"/>
      <c r="AV54" s="49"/>
    </row>
    <row r="55" spans="1:48" x14ac:dyDescent="0.25">
      <c r="A55" s="334"/>
      <c r="B55" s="190" t="s">
        <v>250</v>
      </c>
      <c r="C55" s="191">
        <v>36232.89714970559</v>
      </c>
      <c r="D55" s="192">
        <v>2974.4208314449829</v>
      </c>
      <c r="E55" s="192">
        <v>2732.3507267112773</v>
      </c>
      <c r="F55" s="192">
        <v>1254.2774517299147</v>
      </c>
      <c r="G55" s="192">
        <v>2957.6846275167845</v>
      </c>
      <c r="H55" s="192">
        <v>22088.226583088668</v>
      </c>
      <c r="I55" s="192">
        <v>1372021.7555717491</v>
      </c>
      <c r="J55" s="192">
        <v>431046.73439263232</v>
      </c>
      <c r="K55" s="193">
        <f t="shared" si="0"/>
        <v>1320.7541566716</v>
      </c>
      <c r="L55" s="192">
        <v>22088.226583088668</v>
      </c>
      <c r="M55" s="322"/>
      <c r="N55" s="334"/>
      <c r="O55" s="190" t="s">
        <v>250</v>
      </c>
      <c r="P55" s="191">
        <v>36232.89714970559</v>
      </c>
      <c r="Q55" s="192">
        <v>2974.4208314449829</v>
      </c>
      <c r="R55" s="192">
        <v>2732.3507267112773</v>
      </c>
      <c r="S55" s="192">
        <v>1254.2774517299147</v>
      </c>
      <c r="T55" s="192">
        <v>2957.6846275167845</v>
      </c>
      <c r="U55" s="192">
        <v>22088.226583088668</v>
      </c>
      <c r="V55" s="192">
        <v>1372021.7555717491</v>
      </c>
      <c r="W55" s="192">
        <v>431046.73439263232</v>
      </c>
      <c r="X55" s="193">
        <f t="shared" si="1"/>
        <v>1320.7541566716</v>
      </c>
      <c r="Y55" s="189"/>
      <c r="Z55" s="49"/>
      <c r="AA55" s="49"/>
      <c r="AB55" s="49"/>
      <c r="AC55" s="49"/>
      <c r="AD55" s="49"/>
      <c r="AE55" s="49"/>
      <c r="AF55" s="49"/>
      <c r="AG55" s="49"/>
      <c r="AH55" s="49"/>
      <c r="AI55" s="49"/>
      <c r="AJ55" s="49"/>
      <c r="AK55" s="49"/>
      <c r="AL55" s="49"/>
      <c r="AM55" s="49"/>
      <c r="AN55" s="49"/>
      <c r="AO55" s="49"/>
      <c r="AP55" s="49"/>
      <c r="AQ55" s="49"/>
      <c r="AR55" s="49"/>
      <c r="AS55" s="49"/>
      <c r="AT55" s="49"/>
      <c r="AU55" s="49"/>
      <c r="AV55" s="49"/>
    </row>
    <row r="56" spans="1:48" x14ac:dyDescent="0.25">
      <c r="A56" s="334"/>
      <c r="B56" s="190" t="s">
        <v>251</v>
      </c>
      <c r="C56" s="191">
        <v>28722.105675695046</v>
      </c>
      <c r="D56" s="192">
        <v>2477.7071978651838</v>
      </c>
      <c r="E56" s="192">
        <v>2248.4035357336115</v>
      </c>
      <c r="F56" s="192">
        <v>1079.0038889798857</v>
      </c>
      <c r="G56" s="192">
        <v>2403.3188548372846</v>
      </c>
      <c r="H56" s="192">
        <v>17591.216545849336</v>
      </c>
      <c r="I56" s="192">
        <v>1139071.7550523295</v>
      </c>
      <c r="J56" s="192">
        <v>361244.30730631831</v>
      </c>
      <c r="K56" s="193">
        <f t="shared" si="0"/>
        <v>1136.1910950958195</v>
      </c>
      <c r="L56" s="192">
        <v>17591.216545849336</v>
      </c>
      <c r="M56" s="322"/>
      <c r="N56" s="334"/>
      <c r="O56" s="190" t="s">
        <v>251</v>
      </c>
      <c r="P56" s="191">
        <v>28722.105675695046</v>
      </c>
      <c r="Q56" s="192">
        <v>2477.7071978651838</v>
      </c>
      <c r="R56" s="192">
        <v>2248.4035357336115</v>
      </c>
      <c r="S56" s="192">
        <v>1079.0038889798857</v>
      </c>
      <c r="T56" s="192">
        <v>2403.3188548372846</v>
      </c>
      <c r="U56" s="192">
        <v>17591.216545849336</v>
      </c>
      <c r="V56" s="192">
        <v>1139071.7550523293</v>
      </c>
      <c r="W56" s="192">
        <v>361244.30730631825</v>
      </c>
      <c r="X56" s="193">
        <f t="shared" si="1"/>
        <v>1136.1910950958195</v>
      </c>
      <c r="Y56" s="189"/>
      <c r="Z56" s="49"/>
      <c r="AA56" s="49"/>
      <c r="AB56" s="49"/>
      <c r="AC56" s="49"/>
      <c r="AD56" s="49"/>
      <c r="AE56" s="49"/>
      <c r="AF56" s="49"/>
      <c r="AG56" s="49"/>
      <c r="AH56" s="49"/>
      <c r="AI56" s="49"/>
      <c r="AJ56" s="49"/>
      <c r="AK56" s="49"/>
      <c r="AL56" s="49"/>
      <c r="AM56" s="49"/>
      <c r="AN56" s="49"/>
      <c r="AO56" s="49"/>
      <c r="AP56" s="49"/>
      <c r="AQ56" s="49"/>
      <c r="AR56" s="49"/>
      <c r="AS56" s="49"/>
      <c r="AT56" s="49"/>
      <c r="AU56" s="49"/>
      <c r="AV56" s="49"/>
    </row>
    <row r="57" spans="1:48" x14ac:dyDescent="0.25">
      <c r="A57" s="334"/>
      <c r="B57" s="190" t="s">
        <v>252</v>
      </c>
      <c r="C57" s="191">
        <v>122027.94642805294</v>
      </c>
      <c r="D57" s="192">
        <v>9946.3349201509172</v>
      </c>
      <c r="E57" s="192">
        <v>9139.149125681377</v>
      </c>
      <c r="F57" s="192">
        <v>4236.6501542843107</v>
      </c>
      <c r="G57" s="192">
        <v>10306.251316508056</v>
      </c>
      <c r="H57" s="192">
        <v>74402.970351369309</v>
      </c>
      <c r="I57" s="192">
        <v>4574767.3655564189</v>
      </c>
      <c r="J57" s="192">
        <v>1437120.8548111159</v>
      </c>
      <c r="K57" s="193">
        <f t="shared" si="0"/>
        <v>4461.1926124613792</v>
      </c>
      <c r="L57" s="192">
        <v>74402.970351369309</v>
      </c>
      <c r="M57" s="322"/>
      <c r="N57" s="334"/>
      <c r="O57" s="190" t="s">
        <v>252</v>
      </c>
      <c r="P57" s="191">
        <v>122027.94642805294</v>
      </c>
      <c r="Q57" s="192">
        <v>9946.3349201509191</v>
      </c>
      <c r="R57" s="192">
        <v>9139.149125681377</v>
      </c>
      <c r="S57" s="192">
        <v>4236.6501542843116</v>
      </c>
      <c r="T57" s="192">
        <v>10306.251316508056</v>
      </c>
      <c r="U57" s="192">
        <v>74402.970351369309</v>
      </c>
      <c r="V57" s="192">
        <v>4574767.365556418</v>
      </c>
      <c r="W57" s="192">
        <v>1437120.8548111154</v>
      </c>
      <c r="X57" s="193">
        <f t="shared" si="1"/>
        <v>4461.1926124613801</v>
      </c>
      <c r="Y57" s="189"/>
      <c r="Z57" s="49"/>
      <c r="AA57" s="49"/>
      <c r="AB57" s="49"/>
      <c r="AC57" s="49"/>
      <c r="AD57" s="49"/>
      <c r="AE57" s="49"/>
      <c r="AF57" s="49"/>
      <c r="AG57" s="49"/>
      <c r="AH57" s="49"/>
      <c r="AI57" s="49"/>
      <c r="AJ57" s="49"/>
      <c r="AK57" s="49"/>
      <c r="AL57" s="49"/>
      <c r="AM57" s="49"/>
      <c r="AN57" s="49"/>
      <c r="AO57" s="49"/>
      <c r="AP57" s="49"/>
      <c r="AQ57" s="49"/>
      <c r="AR57" s="49"/>
      <c r="AS57" s="49"/>
      <c r="AT57" s="49"/>
      <c r="AU57" s="49"/>
      <c r="AV57" s="49"/>
    </row>
    <row r="58" spans="1:48" x14ac:dyDescent="0.25">
      <c r="A58" s="334"/>
      <c r="B58" s="190" t="s">
        <v>253</v>
      </c>
      <c r="C58" s="191">
        <v>15916.247304917717</v>
      </c>
      <c r="D58" s="192">
        <v>1274.1454449881951</v>
      </c>
      <c r="E58" s="192">
        <v>1172.3148392317835</v>
      </c>
      <c r="F58" s="192">
        <v>538.57850788308838</v>
      </c>
      <c r="G58" s="192">
        <v>1268.9414554072139</v>
      </c>
      <c r="H58" s="192">
        <v>9472.2895400857506</v>
      </c>
      <c r="I58" s="192">
        <v>584946.93598941446</v>
      </c>
      <c r="J58" s="192">
        <v>183808.47854663126</v>
      </c>
      <c r="K58" s="193">
        <f t="shared" si="0"/>
        <v>567.12316880089202</v>
      </c>
      <c r="L58" s="192">
        <v>9472.2895400857506</v>
      </c>
      <c r="M58" s="322"/>
      <c r="N58" s="334"/>
      <c r="O58" s="190" t="s">
        <v>253</v>
      </c>
      <c r="P58" s="191">
        <v>15916.247304917717</v>
      </c>
      <c r="Q58" s="192">
        <v>1274.1454449881951</v>
      </c>
      <c r="R58" s="192">
        <v>1172.3148392317835</v>
      </c>
      <c r="S58" s="192">
        <v>538.57850788308838</v>
      </c>
      <c r="T58" s="192">
        <v>1268.9414554072139</v>
      </c>
      <c r="U58" s="192">
        <v>9472.2895400857506</v>
      </c>
      <c r="V58" s="192">
        <v>584946.93598941469</v>
      </c>
      <c r="W58" s="192">
        <v>183808.47854663129</v>
      </c>
      <c r="X58" s="193">
        <f t="shared" si="1"/>
        <v>567.12316880089202</v>
      </c>
      <c r="Y58" s="189"/>
      <c r="Z58" s="49"/>
      <c r="AA58" s="49"/>
      <c r="AB58" s="49"/>
      <c r="AC58" s="49"/>
      <c r="AD58" s="49"/>
      <c r="AE58" s="49"/>
      <c r="AF58" s="49"/>
      <c r="AG58" s="49"/>
      <c r="AH58" s="49"/>
      <c r="AI58" s="49"/>
      <c r="AJ58" s="49"/>
      <c r="AK58" s="49"/>
      <c r="AL58" s="49"/>
      <c r="AM58" s="49"/>
      <c r="AN58" s="49"/>
      <c r="AO58" s="49"/>
      <c r="AP58" s="49"/>
      <c r="AQ58" s="49"/>
      <c r="AR58" s="49"/>
      <c r="AS58" s="49"/>
      <c r="AT58" s="49"/>
      <c r="AU58" s="49"/>
      <c r="AV58" s="49"/>
    </row>
    <row r="59" spans="1:48" ht="15.75" thickBot="1" x14ac:dyDescent="0.3">
      <c r="A59" s="335"/>
      <c r="B59" s="198" t="s">
        <v>254</v>
      </c>
      <c r="C59" s="199">
        <v>750095.72437402699</v>
      </c>
      <c r="D59" s="200">
        <v>62322.820120267221</v>
      </c>
      <c r="E59" s="200">
        <v>57277.11169870192</v>
      </c>
      <c r="F59" s="200">
        <v>26057.171407666658</v>
      </c>
      <c r="G59" s="200">
        <v>62370.00145258024</v>
      </c>
      <c r="H59" s="200">
        <v>464373.84117580944</v>
      </c>
      <c r="I59" s="200">
        <v>28625611.527709015</v>
      </c>
      <c r="J59" s="200">
        <v>8996830.2157359067</v>
      </c>
      <c r="K59" s="201">
        <f t="shared" si="0"/>
        <v>27438.20149227299</v>
      </c>
      <c r="L59" s="200">
        <v>481344.17273497768</v>
      </c>
      <c r="M59" s="184">
        <f>H59/L59</f>
        <v>0.96474387242969306</v>
      </c>
      <c r="N59" s="335"/>
      <c r="O59" s="198" t="s">
        <v>254</v>
      </c>
      <c r="P59" s="199">
        <v>750095.72437402699</v>
      </c>
      <c r="Q59" s="200">
        <v>62322.820120267221</v>
      </c>
      <c r="R59" s="200">
        <v>57277.11169870192</v>
      </c>
      <c r="S59" s="200">
        <v>26057.171407666658</v>
      </c>
      <c r="T59" s="200">
        <v>62370.00145258024</v>
      </c>
      <c r="U59" s="200">
        <v>464373.84117580944</v>
      </c>
      <c r="V59" s="200">
        <v>28625611.527709011</v>
      </c>
      <c r="W59" s="200">
        <v>8996830.2157359049</v>
      </c>
      <c r="X59" s="201">
        <f t="shared" si="1"/>
        <v>27438.20149227299</v>
      </c>
      <c r="Y59" s="189"/>
      <c r="Z59" s="49"/>
      <c r="AA59" s="49"/>
      <c r="AB59" s="49"/>
      <c r="AC59" s="49"/>
      <c r="AD59" s="49"/>
      <c r="AE59" s="49"/>
      <c r="AF59" s="49"/>
      <c r="AG59" s="49"/>
      <c r="AH59" s="49"/>
      <c r="AI59" s="49"/>
      <c r="AJ59" s="49"/>
      <c r="AK59" s="49"/>
      <c r="AL59" s="49"/>
      <c r="AM59" s="49"/>
      <c r="AN59" s="49"/>
      <c r="AO59" s="49"/>
      <c r="AP59" s="49"/>
      <c r="AQ59" s="49"/>
      <c r="AR59" s="49"/>
      <c r="AS59" s="49"/>
      <c r="AT59" s="49"/>
      <c r="AU59" s="49"/>
      <c r="AV59" s="49"/>
    </row>
    <row r="60" spans="1:48" ht="15.75" thickTop="1" x14ac:dyDescent="0.25">
      <c r="A60" s="333">
        <f>A50+1</f>
        <v>2007</v>
      </c>
      <c r="B60" s="185" t="s">
        <v>245</v>
      </c>
      <c r="C60" s="186">
        <v>20796.033672043639</v>
      </c>
      <c r="D60" s="187">
        <v>1679.3517898825196</v>
      </c>
      <c r="E60" s="187">
        <v>1543.740066108669</v>
      </c>
      <c r="F60" s="187">
        <v>703.64379062543321</v>
      </c>
      <c r="G60" s="187">
        <v>1661.2386132431377</v>
      </c>
      <c r="H60" s="187">
        <v>12512.970991478564</v>
      </c>
      <c r="I60" s="187">
        <v>775052.53291509242</v>
      </c>
      <c r="J60" s="187">
        <v>243497.42882956887</v>
      </c>
      <c r="K60" s="188">
        <f t="shared" si="0"/>
        <v>740.93691152858116</v>
      </c>
      <c r="L60" s="187">
        <v>12512.970991478564</v>
      </c>
      <c r="M60" s="322"/>
      <c r="N60" s="333">
        <f>N50+1</f>
        <v>2007</v>
      </c>
      <c r="O60" s="185" t="s">
        <v>245</v>
      </c>
      <c r="P60" s="186">
        <v>20796.033672043639</v>
      </c>
      <c r="Q60" s="187">
        <v>1679.3517898825196</v>
      </c>
      <c r="R60" s="187">
        <v>1543.740066108669</v>
      </c>
      <c r="S60" s="187">
        <v>703.64379062543321</v>
      </c>
      <c r="T60" s="187">
        <v>1661.2386132431377</v>
      </c>
      <c r="U60" s="187">
        <v>12512.970991478564</v>
      </c>
      <c r="V60" s="187">
        <v>775052.53291509231</v>
      </c>
      <c r="W60" s="187">
        <v>243497.42882956887</v>
      </c>
      <c r="X60" s="188">
        <f t="shared" si="1"/>
        <v>740.93691152858116</v>
      </c>
      <c r="Y60" s="189"/>
      <c r="Z60" s="49"/>
      <c r="AA60" s="296"/>
      <c r="AB60" s="296"/>
      <c r="AC60" s="296"/>
      <c r="AD60" s="296"/>
      <c r="AE60" s="49"/>
      <c r="AF60" s="49"/>
      <c r="AG60" s="49"/>
      <c r="AH60" s="49"/>
      <c r="AI60" s="49"/>
      <c r="AJ60" s="296"/>
      <c r="AK60" s="296"/>
      <c r="AL60" s="296"/>
      <c r="AM60" s="296"/>
      <c r="AN60" s="296"/>
      <c r="AO60" s="49"/>
      <c r="AP60" s="49"/>
      <c r="AQ60" s="49"/>
      <c r="AR60" s="49"/>
      <c r="AS60" s="49"/>
      <c r="AT60" s="49"/>
      <c r="AU60" s="49"/>
      <c r="AV60" s="49"/>
    </row>
    <row r="61" spans="1:48" x14ac:dyDescent="0.25">
      <c r="A61" s="334"/>
      <c r="B61" s="190" t="s">
        <v>246</v>
      </c>
      <c r="C61" s="191">
        <v>66682.332699803665</v>
      </c>
      <c r="D61" s="192">
        <v>5322.9128701794089</v>
      </c>
      <c r="E61" s="192">
        <v>4897.0798405650567</v>
      </c>
      <c r="F61" s="192">
        <v>2258.0342845431101</v>
      </c>
      <c r="G61" s="192">
        <v>5318.8070392122727</v>
      </c>
      <c r="H61" s="192">
        <v>39490.104497624416</v>
      </c>
      <c r="I61" s="192">
        <v>2433643.3540563807</v>
      </c>
      <c r="J61" s="192">
        <v>764575.35471453983</v>
      </c>
      <c r="K61" s="193">
        <f t="shared" si="0"/>
        <v>2377.7101016238948</v>
      </c>
      <c r="L61" s="192">
        <v>39490.104497624416</v>
      </c>
      <c r="M61" s="322"/>
      <c r="N61" s="334"/>
      <c r="O61" s="190" t="s">
        <v>246</v>
      </c>
      <c r="P61" s="191">
        <v>66682.332699803665</v>
      </c>
      <c r="Q61" s="192">
        <v>5322.9128701794089</v>
      </c>
      <c r="R61" s="192">
        <v>4897.0798405650567</v>
      </c>
      <c r="S61" s="192">
        <v>2258.0342845431096</v>
      </c>
      <c r="T61" s="192">
        <v>5318.8070392122727</v>
      </c>
      <c r="U61" s="192">
        <v>39490.104497624416</v>
      </c>
      <c r="V61" s="192">
        <v>2433643.3540563807</v>
      </c>
      <c r="W61" s="192">
        <v>764575.35471453983</v>
      </c>
      <c r="X61" s="193">
        <f t="shared" si="1"/>
        <v>2377.7101016238944</v>
      </c>
      <c r="Y61" s="189"/>
      <c r="Z61" s="49"/>
      <c r="AA61" s="297"/>
      <c r="AB61" s="298"/>
      <c r="AC61" s="298"/>
      <c r="AD61" s="299"/>
      <c r="AE61" s="298"/>
      <c r="AF61" s="298"/>
      <c r="AG61" s="298"/>
      <c r="AH61" s="298"/>
      <c r="AI61" s="298"/>
      <c r="AJ61" s="297"/>
      <c r="AK61" s="298"/>
      <c r="AL61" s="298"/>
      <c r="AM61" s="299"/>
      <c r="AN61" s="298"/>
      <c r="AO61" s="298"/>
      <c r="AP61" s="298"/>
      <c r="AQ61" s="298"/>
      <c r="AR61" s="298"/>
      <c r="AS61" s="49"/>
      <c r="AT61" s="49"/>
      <c r="AU61" s="49"/>
      <c r="AV61" s="49"/>
    </row>
    <row r="62" spans="1:48" x14ac:dyDescent="0.25">
      <c r="A62" s="334"/>
      <c r="B62" s="194" t="s">
        <v>247</v>
      </c>
      <c r="C62" s="195">
        <v>261429.7658423715</v>
      </c>
      <c r="D62" s="196">
        <v>22024.554120650577</v>
      </c>
      <c r="E62" s="196">
        <v>20287.501640726805</v>
      </c>
      <c r="F62" s="196">
        <v>9159.0073024291578</v>
      </c>
      <c r="G62" s="196">
        <v>21683.935553955958</v>
      </c>
      <c r="H62" s="176">
        <v>164778.48108234178</v>
      </c>
      <c r="I62" s="196">
        <v>10233304.723468261</v>
      </c>
      <c r="J62" s="196">
        <v>3215240.2215437749</v>
      </c>
      <c r="K62" s="197">
        <f t="shared" si="0"/>
        <v>9644.434689457903</v>
      </c>
      <c r="L62" s="196">
        <v>182512.47756167257</v>
      </c>
      <c r="M62" s="178">
        <f>H62/L62</f>
        <v>0.90283405980646825</v>
      </c>
      <c r="N62" s="334"/>
      <c r="O62" s="190" t="s">
        <v>247</v>
      </c>
      <c r="P62" s="191">
        <v>261429.7658423715</v>
      </c>
      <c r="Q62" s="192">
        <v>22024.554120650577</v>
      </c>
      <c r="R62" s="192">
        <v>20287.501640726805</v>
      </c>
      <c r="S62" s="192">
        <v>9159.0073024291578</v>
      </c>
      <c r="T62" s="192">
        <v>21683.935553955958</v>
      </c>
      <c r="U62" s="179">
        <v>164778.48108234178</v>
      </c>
      <c r="V62" s="192">
        <v>10233304.723468259</v>
      </c>
      <c r="W62" s="192">
        <v>3215240.221543774</v>
      </c>
      <c r="X62" s="193">
        <f t="shared" si="1"/>
        <v>9644.434689457903</v>
      </c>
      <c r="Y62" s="189"/>
      <c r="Z62" s="303"/>
      <c r="AA62" s="301"/>
      <c r="AB62" s="49"/>
      <c r="AC62" s="49"/>
      <c r="AD62" s="49"/>
      <c r="AE62" s="49"/>
      <c r="AF62" s="49"/>
      <c r="AG62" s="49"/>
      <c r="AH62" s="49"/>
      <c r="AI62" s="49"/>
      <c r="AJ62" s="300"/>
      <c r="AK62" s="300"/>
      <c r="AL62" s="300"/>
      <c r="AM62" s="300"/>
      <c r="AN62" s="300"/>
      <c r="AO62" s="300"/>
      <c r="AP62" s="300"/>
      <c r="AQ62" s="300"/>
      <c r="AR62" s="300"/>
      <c r="AS62" s="49"/>
      <c r="AT62" s="49"/>
      <c r="AU62" s="49"/>
      <c r="AV62" s="49"/>
    </row>
    <row r="63" spans="1:48" x14ac:dyDescent="0.25">
      <c r="A63" s="334"/>
      <c r="B63" s="190" t="s">
        <v>248</v>
      </c>
      <c r="C63" s="191">
        <v>187968.67637714429</v>
      </c>
      <c r="D63" s="192">
        <v>16136.249927359208</v>
      </c>
      <c r="E63" s="192">
        <v>14811.401652658195</v>
      </c>
      <c r="F63" s="192">
        <v>6611.8772113851219</v>
      </c>
      <c r="G63" s="192">
        <v>16283.343509003716</v>
      </c>
      <c r="H63" s="192">
        <v>120491.48231491886</v>
      </c>
      <c r="I63" s="192">
        <v>7286176.1696096202</v>
      </c>
      <c r="J63" s="192">
        <v>2289109.0938001978</v>
      </c>
      <c r="K63" s="193">
        <f t="shared" si="0"/>
        <v>6962.3067035885333</v>
      </c>
      <c r="L63" s="192">
        <v>120491.48231491886</v>
      </c>
      <c r="M63" s="322"/>
      <c r="N63" s="334"/>
      <c r="O63" s="190" t="s">
        <v>248</v>
      </c>
      <c r="P63" s="191">
        <v>187968.67637714429</v>
      </c>
      <c r="Q63" s="192">
        <v>16136.249927359208</v>
      </c>
      <c r="R63" s="192">
        <v>14811.401652658195</v>
      </c>
      <c r="S63" s="192">
        <v>6611.8772113851219</v>
      </c>
      <c r="T63" s="192">
        <v>16283.343509003716</v>
      </c>
      <c r="U63" s="192">
        <v>120491.48231491886</v>
      </c>
      <c r="V63" s="192">
        <v>7286176.1696096202</v>
      </c>
      <c r="W63" s="192">
        <v>2289109.0938001974</v>
      </c>
      <c r="X63" s="193">
        <f t="shared" si="1"/>
        <v>6962.3067035885333</v>
      </c>
      <c r="Y63" s="189"/>
      <c r="Z63" s="49"/>
      <c r="AA63" s="49"/>
      <c r="AB63" s="49"/>
      <c r="AC63" s="49"/>
      <c r="AD63" s="49"/>
      <c r="AE63" s="49"/>
      <c r="AF63" s="49"/>
      <c r="AG63" s="49"/>
      <c r="AH63" s="49"/>
      <c r="AI63" s="49"/>
      <c r="AJ63" s="49"/>
      <c r="AK63" s="49"/>
      <c r="AL63" s="49"/>
      <c r="AM63" s="49"/>
      <c r="AN63" s="49"/>
      <c r="AO63" s="49"/>
      <c r="AP63" s="49"/>
      <c r="AQ63" s="49"/>
      <c r="AR63" s="49"/>
      <c r="AS63" s="49"/>
      <c r="AT63" s="49"/>
      <c r="AU63" s="49"/>
      <c r="AV63" s="49"/>
    </row>
    <row r="64" spans="1:48" x14ac:dyDescent="0.25">
      <c r="A64" s="334"/>
      <c r="B64" s="190" t="s">
        <v>249</v>
      </c>
      <c r="C64" s="191">
        <v>26820.741429032481</v>
      </c>
      <c r="D64" s="192">
        <v>2219.7260188578639</v>
      </c>
      <c r="E64" s="192">
        <v>2039.0759877320245</v>
      </c>
      <c r="F64" s="192">
        <v>936.03251112818361</v>
      </c>
      <c r="G64" s="192">
        <v>2207.2366581761867</v>
      </c>
      <c r="H64" s="192">
        <v>16483.822012940287</v>
      </c>
      <c r="I64" s="192">
        <v>1023901.2113120919</v>
      </c>
      <c r="J64" s="192">
        <v>321678.02244833251</v>
      </c>
      <c r="K64" s="193">
        <f t="shared" si="0"/>
        <v>985.64223421797726</v>
      </c>
      <c r="L64" s="192">
        <v>16483.822012940287</v>
      </c>
      <c r="M64" s="322"/>
      <c r="N64" s="334"/>
      <c r="O64" s="190" t="s">
        <v>249</v>
      </c>
      <c r="P64" s="191">
        <v>26820.741429032481</v>
      </c>
      <c r="Q64" s="192">
        <v>2219.7260188578639</v>
      </c>
      <c r="R64" s="192">
        <v>2039.0759877320245</v>
      </c>
      <c r="S64" s="192">
        <v>936.03251112818361</v>
      </c>
      <c r="T64" s="192">
        <v>2207.2366581761867</v>
      </c>
      <c r="U64" s="192">
        <v>16483.822012940287</v>
      </c>
      <c r="V64" s="192">
        <v>1023901.2113120914</v>
      </c>
      <c r="W64" s="192">
        <v>321678.02244833246</v>
      </c>
      <c r="X64" s="193">
        <f t="shared" si="1"/>
        <v>985.64223421797726</v>
      </c>
      <c r="Y64" s="189"/>
      <c r="Z64" s="49"/>
      <c r="AA64" s="49"/>
      <c r="AB64" s="49"/>
      <c r="AC64" s="49"/>
      <c r="AD64" s="49"/>
      <c r="AE64" s="49"/>
      <c r="AF64" s="49"/>
      <c r="AG64" s="49"/>
      <c r="AH64" s="49"/>
      <c r="AI64" s="49"/>
      <c r="AJ64" s="49"/>
      <c r="AK64" s="49"/>
      <c r="AL64" s="49"/>
      <c r="AM64" s="49"/>
      <c r="AN64" s="49"/>
      <c r="AO64" s="49"/>
      <c r="AP64" s="49"/>
      <c r="AQ64" s="49"/>
      <c r="AR64" s="49"/>
      <c r="AS64" s="49"/>
      <c r="AT64" s="49"/>
      <c r="AU64" s="49"/>
      <c r="AV64" s="49"/>
    </row>
    <row r="65" spans="1:48" x14ac:dyDescent="0.25">
      <c r="A65" s="334"/>
      <c r="B65" s="190" t="s">
        <v>250</v>
      </c>
      <c r="C65" s="191">
        <v>37758.203386802874</v>
      </c>
      <c r="D65" s="192">
        <v>3123.1418730172322</v>
      </c>
      <c r="E65" s="192">
        <v>2868.9682630468415</v>
      </c>
      <c r="F65" s="192">
        <v>1316.9913243164106</v>
      </c>
      <c r="G65" s="192">
        <v>3105.5688588926237</v>
      </c>
      <c r="H65" s="192">
        <v>23192.637912243103</v>
      </c>
      <c r="I65" s="192">
        <v>1440622.8433503367</v>
      </c>
      <c r="J65" s="192">
        <v>452599.07111226401</v>
      </c>
      <c r="K65" s="193">
        <f t="shared" si="0"/>
        <v>1386.7918645051802</v>
      </c>
      <c r="L65" s="192">
        <v>23192.637912243103</v>
      </c>
      <c r="M65" s="322"/>
      <c r="N65" s="334"/>
      <c r="O65" s="190" t="s">
        <v>250</v>
      </c>
      <c r="P65" s="191">
        <v>37758.203386802874</v>
      </c>
      <c r="Q65" s="192">
        <v>3123.1418730172322</v>
      </c>
      <c r="R65" s="192">
        <v>2868.9682630468415</v>
      </c>
      <c r="S65" s="192">
        <v>1316.9913243164106</v>
      </c>
      <c r="T65" s="192">
        <v>3105.5688588926237</v>
      </c>
      <c r="U65" s="192">
        <v>23192.637912243103</v>
      </c>
      <c r="V65" s="192">
        <v>1440622.8433503367</v>
      </c>
      <c r="W65" s="192">
        <v>452599.07111226401</v>
      </c>
      <c r="X65" s="193">
        <f t="shared" si="1"/>
        <v>1386.7918645051802</v>
      </c>
      <c r="Y65" s="189"/>
      <c r="Z65" s="49"/>
      <c r="AA65" s="49"/>
      <c r="AB65" s="49"/>
      <c r="AC65" s="49"/>
      <c r="AD65" s="49"/>
      <c r="AE65" s="49"/>
      <c r="AF65" s="49"/>
      <c r="AG65" s="49"/>
      <c r="AH65" s="49"/>
      <c r="AI65" s="49"/>
      <c r="AJ65" s="49"/>
      <c r="AK65" s="49"/>
      <c r="AL65" s="49"/>
      <c r="AM65" s="49"/>
      <c r="AN65" s="49"/>
      <c r="AO65" s="49"/>
      <c r="AP65" s="49"/>
      <c r="AQ65" s="49"/>
      <c r="AR65" s="49"/>
      <c r="AS65" s="49"/>
      <c r="AT65" s="49"/>
      <c r="AU65" s="49"/>
      <c r="AV65" s="49"/>
    </row>
    <row r="66" spans="1:48" x14ac:dyDescent="0.25">
      <c r="A66" s="334"/>
      <c r="B66" s="190" t="s">
        <v>251</v>
      </c>
      <c r="C66" s="191">
        <v>29446.146444535021</v>
      </c>
      <c r="D66" s="192">
        <v>2559.4715353947349</v>
      </c>
      <c r="E66" s="192">
        <v>2322.6008524128201</v>
      </c>
      <c r="F66" s="192">
        <v>1114.6110173162219</v>
      </c>
      <c r="G66" s="192">
        <v>2482.6283770469149</v>
      </c>
      <c r="H66" s="192">
        <v>18171.726691862365</v>
      </c>
      <c r="I66" s="192">
        <v>1176661.1229690562</v>
      </c>
      <c r="J66" s="192">
        <v>373165.36944742675</v>
      </c>
      <c r="K66" s="193">
        <f t="shared" si="0"/>
        <v>1173.6854012339816</v>
      </c>
      <c r="L66" s="192">
        <v>18171.726691862365</v>
      </c>
      <c r="M66" s="322"/>
      <c r="N66" s="334"/>
      <c r="O66" s="190" t="s">
        <v>251</v>
      </c>
      <c r="P66" s="191">
        <v>29446.146444535018</v>
      </c>
      <c r="Q66" s="192">
        <v>2559.4715353947349</v>
      </c>
      <c r="R66" s="192">
        <v>2322.6008524128201</v>
      </c>
      <c r="S66" s="192">
        <v>1114.6110173162219</v>
      </c>
      <c r="T66" s="192">
        <v>2482.6283770469145</v>
      </c>
      <c r="U66" s="192">
        <v>18171.726691862365</v>
      </c>
      <c r="V66" s="192">
        <v>1176661.122969056</v>
      </c>
      <c r="W66" s="192">
        <v>373165.36944742675</v>
      </c>
      <c r="X66" s="193">
        <f t="shared" si="1"/>
        <v>1173.6854012339816</v>
      </c>
      <c r="Y66" s="189"/>
      <c r="Z66" s="49"/>
      <c r="AA66" s="49"/>
      <c r="AB66" s="49"/>
      <c r="AC66" s="49"/>
      <c r="AD66" s="49"/>
      <c r="AE66" s="49"/>
      <c r="AF66" s="49"/>
      <c r="AG66" s="49"/>
      <c r="AH66" s="49"/>
      <c r="AI66" s="49"/>
      <c r="AJ66" s="49"/>
      <c r="AK66" s="49"/>
      <c r="AL66" s="49"/>
      <c r="AM66" s="49"/>
      <c r="AN66" s="49"/>
      <c r="AO66" s="49"/>
      <c r="AP66" s="49"/>
      <c r="AQ66" s="49"/>
      <c r="AR66" s="49"/>
      <c r="AS66" s="49"/>
      <c r="AT66" s="49"/>
      <c r="AU66" s="49"/>
      <c r="AV66" s="49"/>
    </row>
    <row r="67" spans="1:48" x14ac:dyDescent="0.25">
      <c r="A67" s="334"/>
      <c r="B67" s="190" t="s">
        <v>252</v>
      </c>
      <c r="C67" s="191">
        <v>127180.37136550105</v>
      </c>
      <c r="D67" s="192">
        <v>10456.500285837854</v>
      </c>
      <c r="E67" s="192">
        <v>9607.9587964544517</v>
      </c>
      <c r="F67" s="192">
        <v>4448.3962448072853</v>
      </c>
      <c r="G67" s="192">
        <v>10819.576185660731</v>
      </c>
      <c r="H67" s="192">
        <v>78257.187479512198</v>
      </c>
      <c r="I67" s="192">
        <v>4811809.9718733802</v>
      </c>
      <c r="J67" s="192">
        <v>1511584.9553470521</v>
      </c>
      <c r="K67" s="193">
        <f t="shared" si="0"/>
        <v>4684.1612457820711</v>
      </c>
      <c r="L67" s="192">
        <v>78257.187479512198</v>
      </c>
      <c r="M67" s="322"/>
      <c r="N67" s="334"/>
      <c r="O67" s="190" t="s">
        <v>252</v>
      </c>
      <c r="P67" s="191">
        <v>127180.37136550105</v>
      </c>
      <c r="Q67" s="192">
        <v>10456.500285837854</v>
      </c>
      <c r="R67" s="192">
        <v>9607.9587964544498</v>
      </c>
      <c r="S67" s="192">
        <v>4448.3962448072853</v>
      </c>
      <c r="T67" s="192">
        <v>10819.576185660733</v>
      </c>
      <c r="U67" s="192">
        <v>78257.187479512184</v>
      </c>
      <c r="V67" s="192">
        <v>4811809.9718733802</v>
      </c>
      <c r="W67" s="192">
        <v>1511584.9553470521</v>
      </c>
      <c r="X67" s="193">
        <f t="shared" si="1"/>
        <v>4684.1612457820711</v>
      </c>
      <c r="Y67" s="189"/>
      <c r="Z67" s="49"/>
      <c r="AA67" s="49"/>
      <c r="AB67" s="49"/>
      <c r="AC67" s="49"/>
      <c r="AD67" s="49"/>
      <c r="AE67" s="49"/>
      <c r="AF67" s="49"/>
      <c r="AG67" s="49"/>
      <c r="AH67" s="49"/>
      <c r="AI67" s="49"/>
      <c r="AJ67" s="49"/>
      <c r="AK67" s="49"/>
      <c r="AL67" s="49"/>
      <c r="AM67" s="49"/>
      <c r="AN67" s="49"/>
      <c r="AO67" s="49"/>
      <c r="AP67" s="49"/>
      <c r="AQ67" s="49"/>
      <c r="AR67" s="49"/>
      <c r="AS67" s="49"/>
      <c r="AT67" s="49"/>
      <c r="AU67" s="49"/>
      <c r="AV67" s="49"/>
    </row>
    <row r="68" spans="1:48" x14ac:dyDescent="0.25">
      <c r="A68" s="334"/>
      <c r="B68" s="190" t="s">
        <v>253</v>
      </c>
      <c r="C68" s="191">
        <v>16160.567929225297</v>
      </c>
      <c r="D68" s="192">
        <v>1295.8059175529943</v>
      </c>
      <c r="E68" s="192">
        <v>1192.2441914987237</v>
      </c>
      <c r="F68" s="192">
        <v>547.73434251710069</v>
      </c>
      <c r="G68" s="192">
        <v>1290.5134601491363</v>
      </c>
      <c r="H68" s="192">
        <v>9633.318462267207</v>
      </c>
      <c r="I68" s="192">
        <v>594891.03390123439</v>
      </c>
      <c r="J68" s="192">
        <v>186933.22268192397</v>
      </c>
      <c r="K68" s="193">
        <f t="shared" si="0"/>
        <v>576.76426267050704</v>
      </c>
      <c r="L68" s="192">
        <v>9633.318462267207</v>
      </c>
      <c r="M68" s="322"/>
      <c r="N68" s="334"/>
      <c r="O68" s="190" t="s">
        <v>253</v>
      </c>
      <c r="P68" s="191">
        <v>16160.567929225295</v>
      </c>
      <c r="Q68" s="192">
        <v>1295.8059175529943</v>
      </c>
      <c r="R68" s="192">
        <v>1192.2441914987237</v>
      </c>
      <c r="S68" s="192">
        <v>547.73434251710069</v>
      </c>
      <c r="T68" s="192">
        <v>1290.5134601491363</v>
      </c>
      <c r="U68" s="192">
        <v>9633.318462267207</v>
      </c>
      <c r="V68" s="192">
        <v>594891.03390123462</v>
      </c>
      <c r="W68" s="192">
        <v>186933.222681924</v>
      </c>
      <c r="X68" s="193">
        <f t="shared" si="1"/>
        <v>576.76426267050704</v>
      </c>
      <c r="Y68" s="189"/>
      <c r="Z68" s="49"/>
      <c r="AA68" s="49"/>
      <c r="AB68" s="49"/>
      <c r="AC68" s="49"/>
      <c r="AD68" s="49"/>
      <c r="AE68" s="49"/>
      <c r="AF68" s="49"/>
      <c r="AG68" s="49"/>
      <c r="AH68" s="49"/>
      <c r="AI68" s="49"/>
      <c r="AJ68" s="49"/>
      <c r="AK68" s="49"/>
      <c r="AL68" s="49"/>
      <c r="AM68" s="49"/>
      <c r="AN68" s="49"/>
      <c r="AO68" s="49"/>
      <c r="AP68" s="49"/>
      <c r="AQ68" s="49"/>
      <c r="AR68" s="49"/>
      <c r="AS68" s="49"/>
      <c r="AT68" s="49"/>
      <c r="AU68" s="49"/>
      <c r="AV68" s="49"/>
    </row>
    <row r="69" spans="1:48" ht="15.75" thickBot="1" x14ac:dyDescent="0.3">
      <c r="A69" s="335"/>
      <c r="B69" s="198" t="s">
        <v>254</v>
      </c>
      <c r="C69" s="199">
        <v>774242.83914645994</v>
      </c>
      <c r="D69" s="200">
        <v>64817.714338732389</v>
      </c>
      <c r="E69" s="200">
        <v>59570.571291203589</v>
      </c>
      <c r="F69" s="200">
        <v>27096.32802906803</v>
      </c>
      <c r="G69" s="200">
        <v>64852.848255340687</v>
      </c>
      <c r="H69" s="200">
        <v>483011.73144518881</v>
      </c>
      <c r="I69" s="200">
        <v>29776062.963455454</v>
      </c>
      <c r="J69" s="200">
        <v>9358382.7399250828</v>
      </c>
      <c r="K69" s="201">
        <f t="shared" si="0"/>
        <v>28532.433414608633</v>
      </c>
      <c r="L69" s="200">
        <v>500745.72792451963</v>
      </c>
      <c r="M69" s="184">
        <f>H69/L69</f>
        <v>0.96458482720794381</v>
      </c>
      <c r="N69" s="335"/>
      <c r="O69" s="198" t="s">
        <v>254</v>
      </c>
      <c r="P69" s="199">
        <v>774242.83914645994</v>
      </c>
      <c r="Q69" s="200">
        <v>64817.714338732389</v>
      </c>
      <c r="R69" s="200">
        <v>59570.571291203581</v>
      </c>
      <c r="S69" s="200">
        <v>27096.32802906803</v>
      </c>
      <c r="T69" s="200">
        <v>64852.848255340687</v>
      </c>
      <c r="U69" s="200">
        <v>483011.73144518881</v>
      </c>
      <c r="V69" s="200">
        <v>29776062.963455454</v>
      </c>
      <c r="W69" s="200">
        <v>9358382.739925079</v>
      </c>
      <c r="X69" s="201">
        <f t="shared" si="1"/>
        <v>28532.433414608633</v>
      </c>
      <c r="Y69" s="189"/>
      <c r="Z69" s="49"/>
      <c r="AA69" s="49"/>
      <c r="AB69" s="49"/>
      <c r="AC69" s="49"/>
      <c r="AD69" s="49"/>
      <c r="AE69" s="49"/>
      <c r="AF69" s="49"/>
      <c r="AG69" s="49"/>
      <c r="AH69" s="49"/>
      <c r="AI69" s="49"/>
      <c r="AJ69" s="49"/>
      <c r="AK69" s="49"/>
      <c r="AL69" s="49"/>
      <c r="AM69" s="49"/>
      <c r="AN69" s="49"/>
      <c r="AO69" s="49"/>
      <c r="AP69" s="49"/>
      <c r="AQ69" s="49"/>
      <c r="AR69" s="49"/>
      <c r="AS69" s="49"/>
      <c r="AT69" s="49"/>
      <c r="AU69" s="49"/>
      <c r="AV69" s="49"/>
    </row>
    <row r="70" spans="1:48" ht="15.75" thickTop="1" x14ac:dyDescent="0.25">
      <c r="A70" s="333">
        <f>A60+1</f>
        <v>2008</v>
      </c>
      <c r="B70" s="185" t="s">
        <v>245</v>
      </c>
      <c r="C70" s="186">
        <v>21423.415278200311</v>
      </c>
      <c r="D70" s="187">
        <v>1734.7703989486424</v>
      </c>
      <c r="E70" s="187">
        <v>1594.6834882902547</v>
      </c>
      <c r="F70" s="187">
        <v>726.86403571607252</v>
      </c>
      <c r="G70" s="187">
        <v>1716.0594874801609</v>
      </c>
      <c r="H70" s="187">
        <v>12925.899034197353</v>
      </c>
      <c r="I70" s="187">
        <v>800629.26650129026</v>
      </c>
      <c r="J70" s="187">
        <v>251532.8439809446</v>
      </c>
      <c r="K70" s="188">
        <f t="shared" si="0"/>
        <v>765.38782960902427</v>
      </c>
      <c r="L70" s="187">
        <v>12925.899034197353</v>
      </c>
      <c r="M70" s="322"/>
      <c r="N70" s="333">
        <f>N60+1</f>
        <v>2008</v>
      </c>
      <c r="O70" s="185" t="s">
        <v>245</v>
      </c>
      <c r="P70" s="186">
        <v>21423.415278200311</v>
      </c>
      <c r="Q70" s="187">
        <v>1734.7703989486424</v>
      </c>
      <c r="R70" s="187">
        <v>1594.6834882902547</v>
      </c>
      <c r="S70" s="187">
        <v>726.86403571607252</v>
      </c>
      <c r="T70" s="187">
        <v>1716.0594874801609</v>
      </c>
      <c r="U70" s="187">
        <v>12925.899034197353</v>
      </c>
      <c r="V70" s="187">
        <v>800629.26650129026</v>
      </c>
      <c r="W70" s="187">
        <v>251532.8439809446</v>
      </c>
      <c r="X70" s="188">
        <f t="shared" si="1"/>
        <v>765.38782960902427</v>
      </c>
      <c r="Y70" s="189"/>
      <c r="Z70" s="49"/>
      <c r="AA70" s="296"/>
      <c r="AB70" s="296"/>
      <c r="AC70" s="296"/>
      <c r="AD70" s="296"/>
      <c r="AE70" s="49"/>
      <c r="AF70" s="49"/>
      <c r="AG70" s="49"/>
      <c r="AH70" s="49"/>
      <c r="AI70" s="49"/>
      <c r="AJ70" s="296"/>
      <c r="AK70" s="296"/>
      <c r="AL70" s="296"/>
      <c r="AM70" s="296"/>
      <c r="AN70" s="296"/>
      <c r="AO70" s="49"/>
      <c r="AP70" s="49"/>
      <c r="AQ70" s="49"/>
      <c r="AR70" s="49"/>
      <c r="AS70" s="49"/>
      <c r="AT70" s="49"/>
      <c r="AU70" s="49"/>
      <c r="AV70" s="49"/>
    </row>
    <row r="71" spans="1:48" x14ac:dyDescent="0.25">
      <c r="A71" s="334"/>
      <c r="B71" s="190" t="s">
        <v>246</v>
      </c>
      <c r="C71" s="191">
        <v>68701.343011410936</v>
      </c>
      <c r="D71" s="192">
        <v>5498.5689948953286</v>
      </c>
      <c r="E71" s="192">
        <v>5058.6834753037028</v>
      </c>
      <c r="F71" s="192">
        <v>2332.5494159330324</v>
      </c>
      <c r="G71" s="192">
        <v>5494.3276715062766</v>
      </c>
      <c r="H71" s="192">
        <v>40793.277946046015</v>
      </c>
      <c r="I71" s="192">
        <v>2513953.5847402406</v>
      </c>
      <c r="J71" s="192">
        <v>789806.34142011951</v>
      </c>
      <c r="K71" s="193">
        <f t="shared" si="0"/>
        <v>2456.1745349774828</v>
      </c>
      <c r="L71" s="192">
        <v>40793.277946046015</v>
      </c>
      <c r="M71" s="322"/>
      <c r="N71" s="334"/>
      <c r="O71" s="190" t="s">
        <v>246</v>
      </c>
      <c r="P71" s="191">
        <v>68701.343011410951</v>
      </c>
      <c r="Q71" s="192">
        <v>5498.5689948953286</v>
      </c>
      <c r="R71" s="192">
        <v>5058.6834753037028</v>
      </c>
      <c r="S71" s="192">
        <v>2332.5494159330319</v>
      </c>
      <c r="T71" s="192">
        <v>5494.3276715062766</v>
      </c>
      <c r="U71" s="192">
        <v>40793.277946046015</v>
      </c>
      <c r="V71" s="192">
        <v>2513953.5847402406</v>
      </c>
      <c r="W71" s="192">
        <v>789806.34142011951</v>
      </c>
      <c r="X71" s="193">
        <f t="shared" si="1"/>
        <v>2456.1745349774824</v>
      </c>
      <c r="Y71" s="189"/>
      <c r="Z71" s="49"/>
      <c r="AA71" s="297"/>
      <c r="AB71" s="298"/>
      <c r="AC71" s="298"/>
      <c r="AD71" s="299"/>
      <c r="AE71" s="298"/>
      <c r="AF71" s="298"/>
      <c r="AG71" s="298"/>
      <c r="AH71" s="298"/>
      <c r="AI71" s="298"/>
      <c r="AJ71" s="297"/>
      <c r="AK71" s="298"/>
      <c r="AL71" s="298"/>
      <c r="AM71" s="299"/>
      <c r="AN71" s="298"/>
      <c r="AO71" s="298"/>
      <c r="AP71" s="298"/>
      <c r="AQ71" s="298"/>
      <c r="AR71" s="298"/>
      <c r="AS71" s="49"/>
      <c r="AT71" s="49"/>
      <c r="AU71" s="49"/>
      <c r="AV71" s="49"/>
    </row>
    <row r="72" spans="1:48" x14ac:dyDescent="0.25">
      <c r="A72" s="334"/>
      <c r="B72" s="194" t="s">
        <v>247</v>
      </c>
      <c r="C72" s="195">
        <v>271324.94117221434</v>
      </c>
      <c r="D72" s="196">
        <v>23015.659056079847</v>
      </c>
      <c r="E72" s="196">
        <v>21200.439214559505</v>
      </c>
      <c r="F72" s="196">
        <v>9571.1626310384672</v>
      </c>
      <c r="G72" s="196">
        <v>22659.712653883973</v>
      </c>
      <c r="H72" s="176">
        <v>172193.51273104711</v>
      </c>
      <c r="I72" s="196">
        <v>10693803.436024331</v>
      </c>
      <c r="J72" s="196">
        <v>3359926.0315132439</v>
      </c>
      <c r="K72" s="197">
        <f t="shared" si="0"/>
        <v>10078.434250483506</v>
      </c>
      <c r="L72" s="196">
        <v>190725.5390519478</v>
      </c>
      <c r="M72" s="178">
        <f>H72/L72</f>
        <v>0.90283405980646814</v>
      </c>
      <c r="N72" s="334"/>
      <c r="O72" s="194" t="s">
        <v>247</v>
      </c>
      <c r="P72" s="195">
        <v>271324.94117221434</v>
      </c>
      <c r="Q72" s="196">
        <v>23015.65905607985</v>
      </c>
      <c r="R72" s="196">
        <v>21200.439214559505</v>
      </c>
      <c r="S72" s="196">
        <v>9571.1626310384672</v>
      </c>
      <c r="T72" s="196">
        <v>22659.712653883973</v>
      </c>
      <c r="U72" s="176">
        <v>172193.51273104711</v>
      </c>
      <c r="V72" s="196">
        <v>10693803.436024329</v>
      </c>
      <c r="W72" s="196">
        <v>3359926.0315132434</v>
      </c>
      <c r="X72" s="197">
        <f t="shared" si="1"/>
        <v>10078.434250483506</v>
      </c>
      <c r="Y72" s="203"/>
      <c r="Z72" s="49"/>
      <c r="AA72" s="49"/>
      <c r="AB72" s="49"/>
      <c r="AC72" s="49"/>
      <c r="AD72" s="49"/>
      <c r="AE72" s="49"/>
      <c r="AF72" s="49"/>
      <c r="AG72" s="49"/>
      <c r="AH72" s="49"/>
      <c r="AI72" s="49"/>
      <c r="AJ72" s="300"/>
      <c r="AK72" s="300"/>
      <c r="AL72" s="300"/>
      <c r="AM72" s="300"/>
      <c r="AN72" s="300"/>
      <c r="AO72" s="300"/>
      <c r="AP72" s="300"/>
      <c r="AQ72" s="300"/>
      <c r="AR72" s="300"/>
      <c r="AS72" s="49"/>
      <c r="AT72" s="49"/>
      <c r="AU72" s="49"/>
      <c r="AV72" s="49"/>
    </row>
    <row r="73" spans="1:48" x14ac:dyDescent="0.25">
      <c r="A73" s="334"/>
      <c r="B73" s="190" t="s">
        <v>248</v>
      </c>
      <c r="C73" s="191">
        <v>192107.68007768219</v>
      </c>
      <c r="D73" s="192">
        <v>16604.201175252623</v>
      </c>
      <c r="E73" s="192">
        <v>15240.93230058528</v>
      </c>
      <c r="F73" s="192">
        <v>6803.6216505152897</v>
      </c>
      <c r="G73" s="192">
        <v>16755.560470764824</v>
      </c>
      <c r="H73" s="192">
        <v>123985.73530205149</v>
      </c>
      <c r="I73" s="192">
        <v>7497475.2785282992</v>
      </c>
      <c r="J73" s="192">
        <v>2355493.2575204037</v>
      </c>
      <c r="K73" s="193">
        <f t="shared" si="0"/>
        <v>7164.2135979925997</v>
      </c>
      <c r="L73" s="192">
        <v>123985.73530205149</v>
      </c>
      <c r="M73" s="322"/>
      <c r="N73" s="334"/>
      <c r="O73" s="190" t="s">
        <v>248</v>
      </c>
      <c r="P73" s="191">
        <v>192107.68007768219</v>
      </c>
      <c r="Q73" s="192">
        <v>16604.201175252623</v>
      </c>
      <c r="R73" s="192">
        <v>15240.93230058528</v>
      </c>
      <c r="S73" s="192">
        <v>6803.6216505152897</v>
      </c>
      <c r="T73" s="192">
        <v>16755.560470764824</v>
      </c>
      <c r="U73" s="192">
        <v>123985.7353020515</v>
      </c>
      <c r="V73" s="192">
        <v>7497475.2785282992</v>
      </c>
      <c r="W73" s="192">
        <v>2355493.2575204032</v>
      </c>
      <c r="X73" s="193">
        <f t="shared" si="1"/>
        <v>7164.2135979925997</v>
      </c>
      <c r="Y73" s="204"/>
      <c r="Z73" s="49"/>
      <c r="AA73" s="49"/>
      <c r="AB73" s="49"/>
      <c r="AC73" s="49"/>
      <c r="AD73" s="49"/>
      <c r="AE73" s="49"/>
      <c r="AF73" s="49"/>
      <c r="AG73" s="49"/>
      <c r="AH73" s="49"/>
      <c r="AI73" s="49"/>
      <c r="AJ73" s="300"/>
      <c r="AK73" s="300"/>
      <c r="AL73" s="300"/>
      <c r="AM73" s="300"/>
      <c r="AN73" s="300"/>
      <c r="AO73" s="300"/>
      <c r="AP73" s="300"/>
      <c r="AQ73" s="300"/>
      <c r="AR73" s="300"/>
      <c r="AS73" s="49"/>
      <c r="AT73" s="49"/>
      <c r="AU73" s="49"/>
      <c r="AV73" s="49"/>
    </row>
    <row r="74" spans="1:48" x14ac:dyDescent="0.25">
      <c r="A74" s="334"/>
      <c r="B74" s="190" t="s">
        <v>249</v>
      </c>
      <c r="C74" s="191">
        <v>27980.912158840198</v>
      </c>
      <c r="D74" s="192">
        <v>2330.7123198007566</v>
      </c>
      <c r="E74" s="192">
        <v>2141.0297871186253</v>
      </c>
      <c r="F74" s="192">
        <v>982.83413668459264</v>
      </c>
      <c r="G74" s="192">
        <v>2317.5984910849957</v>
      </c>
      <c r="H74" s="192">
        <v>17308.013113587298</v>
      </c>
      <c r="I74" s="192">
        <v>1075096.2718776963</v>
      </c>
      <c r="J74" s="192">
        <v>337761.92357074912</v>
      </c>
      <c r="K74" s="193">
        <f t="shared" si="0"/>
        <v>1034.9243459288759</v>
      </c>
      <c r="L74" s="192">
        <v>17308.013113587298</v>
      </c>
      <c r="M74" s="322"/>
      <c r="N74" s="334"/>
      <c r="O74" s="190" t="s">
        <v>249</v>
      </c>
      <c r="P74" s="191">
        <v>27980.912158840198</v>
      </c>
      <c r="Q74" s="192">
        <v>2330.7123198007566</v>
      </c>
      <c r="R74" s="192">
        <v>2141.0297871186253</v>
      </c>
      <c r="S74" s="192">
        <v>982.83413668459264</v>
      </c>
      <c r="T74" s="192">
        <v>2317.5984910849957</v>
      </c>
      <c r="U74" s="192">
        <v>17308.013113587298</v>
      </c>
      <c r="V74" s="192">
        <v>1075096.271877696</v>
      </c>
      <c r="W74" s="192">
        <v>337761.923570749</v>
      </c>
      <c r="X74" s="193">
        <f t="shared" si="1"/>
        <v>1034.9243459288759</v>
      </c>
      <c r="Y74" s="204"/>
      <c r="Z74" s="49"/>
      <c r="AA74" s="49"/>
      <c r="AB74" s="49"/>
      <c r="AC74" s="49"/>
      <c r="AD74" s="49"/>
      <c r="AE74" s="49"/>
      <c r="AF74" s="49"/>
      <c r="AG74" s="49"/>
      <c r="AH74" s="49"/>
      <c r="AI74" s="49"/>
      <c r="AJ74" s="49"/>
      <c r="AK74" s="49"/>
      <c r="AL74" s="49"/>
      <c r="AM74" s="49"/>
      <c r="AN74" s="49"/>
      <c r="AO74" s="49"/>
      <c r="AP74" s="49"/>
      <c r="AQ74" s="49"/>
      <c r="AR74" s="49"/>
      <c r="AS74" s="49"/>
      <c r="AT74" s="49"/>
      <c r="AU74" s="49"/>
      <c r="AV74" s="49"/>
    </row>
    <row r="75" spans="1:48" x14ac:dyDescent="0.25">
      <c r="A75" s="334"/>
      <c r="B75" s="190" t="s">
        <v>250</v>
      </c>
      <c r="C75" s="191">
        <v>39392.764561101678</v>
      </c>
      <c r="D75" s="192">
        <v>3279.2989666680937</v>
      </c>
      <c r="E75" s="192">
        <v>3012.4166761991833</v>
      </c>
      <c r="F75" s="192">
        <v>1382.8408905322308</v>
      </c>
      <c r="G75" s="192">
        <v>3260.8473018372547</v>
      </c>
      <c r="H75" s="192">
        <v>24352.269807855257</v>
      </c>
      <c r="I75" s="192">
        <v>1512653.9855178532</v>
      </c>
      <c r="J75" s="192">
        <v>475229.02466787712</v>
      </c>
      <c r="K75" s="193">
        <f t="shared" ref="K75:K138" si="2">F75*1.053</f>
        <v>1456.131457730439</v>
      </c>
      <c r="L75" s="192">
        <v>24352.269807855257</v>
      </c>
      <c r="M75" s="322"/>
      <c r="N75" s="334"/>
      <c r="O75" s="190" t="s">
        <v>250</v>
      </c>
      <c r="P75" s="191">
        <v>39392.764561101678</v>
      </c>
      <c r="Q75" s="192">
        <v>3279.2989666680937</v>
      </c>
      <c r="R75" s="192">
        <v>3012.4166761991833</v>
      </c>
      <c r="S75" s="192">
        <v>1382.8408905322308</v>
      </c>
      <c r="T75" s="192">
        <v>3260.8473018372547</v>
      </c>
      <c r="U75" s="192">
        <v>24352.269807855257</v>
      </c>
      <c r="V75" s="192">
        <v>1512653.9855178532</v>
      </c>
      <c r="W75" s="192">
        <v>475229.02466787712</v>
      </c>
      <c r="X75" s="193">
        <f t="shared" ref="X75:X138" si="3">S75*1.053</f>
        <v>1456.131457730439</v>
      </c>
      <c r="Y75" s="204"/>
      <c r="Z75" s="49"/>
      <c r="AA75" s="49"/>
      <c r="AB75" s="49"/>
      <c r="AC75" s="49"/>
      <c r="AD75" s="49"/>
      <c r="AE75" s="49"/>
      <c r="AF75" s="49"/>
      <c r="AG75" s="49"/>
      <c r="AH75" s="49"/>
      <c r="AI75" s="49"/>
      <c r="AJ75" s="49"/>
      <c r="AK75" s="49"/>
      <c r="AL75" s="49"/>
      <c r="AM75" s="49"/>
      <c r="AN75" s="49"/>
      <c r="AO75" s="49"/>
      <c r="AP75" s="49"/>
      <c r="AQ75" s="49"/>
      <c r="AR75" s="49"/>
      <c r="AS75" s="49"/>
      <c r="AT75" s="49"/>
      <c r="AU75" s="49"/>
      <c r="AV75" s="49"/>
    </row>
    <row r="76" spans="1:48" x14ac:dyDescent="0.25">
      <c r="A76" s="334"/>
      <c r="B76" s="190" t="s">
        <v>251</v>
      </c>
      <c r="C76" s="191">
        <v>30233.288612158642</v>
      </c>
      <c r="D76" s="192">
        <v>2643.9340960627605</v>
      </c>
      <c r="E76" s="192">
        <v>2399.2466805424438</v>
      </c>
      <c r="F76" s="192">
        <v>1151.3931808876573</v>
      </c>
      <c r="G76" s="192">
        <v>2564.5551134894622</v>
      </c>
      <c r="H76" s="192">
        <v>18771.393672693819</v>
      </c>
      <c r="I76" s="192">
        <v>1215490.9400270348</v>
      </c>
      <c r="J76" s="192">
        <v>385479.82663919177</v>
      </c>
      <c r="K76" s="193">
        <f t="shared" si="2"/>
        <v>1212.417019474703</v>
      </c>
      <c r="L76" s="192">
        <v>18771.393672693819</v>
      </c>
      <c r="M76" s="322"/>
      <c r="N76" s="334"/>
      <c r="O76" s="190" t="s">
        <v>251</v>
      </c>
      <c r="P76" s="191">
        <v>30233.288612158642</v>
      </c>
      <c r="Q76" s="192">
        <v>2643.9340960627605</v>
      </c>
      <c r="R76" s="192">
        <v>2399.2466805424433</v>
      </c>
      <c r="S76" s="192">
        <v>1151.3931808876573</v>
      </c>
      <c r="T76" s="192">
        <v>2564.5551134894622</v>
      </c>
      <c r="U76" s="192">
        <v>18771.393672693819</v>
      </c>
      <c r="V76" s="192">
        <v>1215490.9400270348</v>
      </c>
      <c r="W76" s="192">
        <v>385479.82663919177</v>
      </c>
      <c r="X76" s="193">
        <f t="shared" si="3"/>
        <v>1212.417019474703</v>
      </c>
      <c r="Y76" s="204"/>
      <c r="Z76" s="49"/>
      <c r="AA76" s="49"/>
      <c r="AB76" s="49"/>
      <c r="AC76" s="49"/>
      <c r="AD76" s="49"/>
      <c r="AE76" s="49"/>
      <c r="AF76" s="49"/>
      <c r="AG76" s="49"/>
      <c r="AH76" s="49"/>
      <c r="AI76" s="49"/>
      <c r="AJ76" s="49"/>
      <c r="AK76" s="49"/>
      <c r="AL76" s="49"/>
      <c r="AM76" s="49"/>
      <c r="AN76" s="49"/>
      <c r="AO76" s="49"/>
      <c r="AP76" s="49"/>
      <c r="AQ76" s="49"/>
      <c r="AR76" s="49"/>
      <c r="AS76" s="49"/>
      <c r="AT76" s="49"/>
      <c r="AU76" s="49"/>
      <c r="AV76" s="49"/>
    </row>
    <row r="77" spans="1:48" x14ac:dyDescent="0.25">
      <c r="A77" s="334"/>
      <c r="B77" s="190" t="s">
        <v>252</v>
      </c>
      <c r="C77" s="191">
        <v>133402.84552893537</v>
      </c>
      <c r="D77" s="192">
        <v>11045.059195860751</v>
      </c>
      <c r="E77" s="192">
        <v>10148.553885197367</v>
      </c>
      <c r="F77" s="192">
        <v>4693.5370709533299</v>
      </c>
      <c r="G77" s="192">
        <v>11421.466092323964</v>
      </c>
      <c r="H77" s="192">
        <v>82713.367115551009</v>
      </c>
      <c r="I77" s="192">
        <v>5088013.1552958721</v>
      </c>
      <c r="J77" s="192">
        <v>1598348.0595034859</v>
      </c>
      <c r="K77" s="193">
        <f t="shared" si="2"/>
        <v>4942.294535713856</v>
      </c>
      <c r="L77" s="192">
        <v>82713.367115551009</v>
      </c>
      <c r="M77" s="322"/>
      <c r="N77" s="334"/>
      <c r="O77" s="190" t="s">
        <v>252</v>
      </c>
      <c r="P77" s="191">
        <v>133402.8455289354</v>
      </c>
      <c r="Q77" s="192">
        <v>11045.059195860751</v>
      </c>
      <c r="R77" s="192">
        <v>10148.553885197367</v>
      </c>
      <c r="S77" s="192">
        <v>4693.5370709533299</v>
      </c>
      <c r="T77" s="192">
        <v>11421.466092323963</v>
      </c>
      <c r="U77" s="192">
        <v>82713.367115551009</v>
      </c>
      <c r="V77" s="192">
        <v>5088013.1552958721</v>
      </c>
      <c r="W77" s="192">
        <v>1598348.0595034859</v>
      </c>
      <c r="X77" s="193">
        <f t="shared" si="3"/>
        <v>4942.294535713856</v>
      </c>
      <c r="Y77" s="204"/>
      <c r="Z77" s="49"/>
      <c r="AA77" s="49"/>
      <c r="AB77" s="49"/>
      <c r="AC77" s="49"/>
      <c r="AD77" s="49"/>
      <c r="AE77" s="49"/>
      <c r="AF77" s="49"/>
      <c r="AG77" s="49"/>
      <c r="AH77" s="49"/>
      <c r="AI77" s="49"/>
      <c r="AJ77" s="49"/>
      <c r="AK77" s="49"/>
      <c r="AL77" s="49"/>
      <c r="AM77" s="49"/>
      <c r="AN77" s="49"/>
      <c r="AO77" s="49"/>
      <c r="AP77" s="49"/>
      <c r="AQ77" s="49"/>
      <c r="AR77" s="49"/>
      <c r="AS77" s="49"/>
      <c r="AT77" s="49"/>
      <c r="AU77" s="49"/>
      <c r="AV77" s="49"/>
    </row>
    <row r="78" spans="1:48" x14ac:dyDescent="0.25">
      <c r="A78" s="334"/>
      <c r="B78" s="190" t="s">
        <v>253</v>
      </c>
      <c r="C78" s="191">
        <v>16395.347444972416</v>
      </c>
      <c r="D78" s="192">
        <v>1317.834618151395</v>
      </c>
      <c r="E78" s="192">
        <v>1212.5123427542019</v>
      </c>
      <c r="F78" s="192">
        <v>557.04582633989128</v>
      </c>
      <c r="G78" s="192">
        <v>1312.4521889716714</v>
      </c>
      <c r="H78" s="192">
        <v>9797.0848761257475</v>
      </c>
      <c r="I78" s="192">
        <v>605004.18147755531</v>
      </c>
      <c r="J78" s="192">
        <v>190111.08746751666</v>
      </c>
      <c r="K78" s="193">
        <f t="shared" si="2"/>
        <v>586.56925513590545</v>
      </c>
      <c r="L78" s="192">
        <v>9797.0848761257475</v>
      </c>
      <c r="M78" s="322"/>
      <c r="N78" s="334"/>
      <c r="O78" s="190" t="s">
        <v>253</v>
      </c>
      <c r="P78" s="191">
        <v>16395.347444972416</v>
      </c>
      <c r="Q78" s="192">
        <v>1317.834618151395</v>
      </c>
      <c r="R78" s="192">
        <v>1212.5123427542019</v>
      </c>
      <c r="S78" s="192">
        <v>557.04582633989128</v>
      </c>
      <c r="T78" s="192">
        <v>1312.4521889716714</v>
      </c>
      <c r="U78" s="192">
        <v>9797.0848761257475</v>
      </c>
      <c r="V78" s="192">
        <v>605004.18147755566</v>
      </c>
      <c r="W78" s="192">
        <v>190111.08746751669</v>
      </c>
      <c r="X78" s="193">
        <f t="shared" si="3"/>
        <v>586.56925513590545</v>
      </c>
      <c r="Y78" s="204"/>
      <c r="Z78" s="49"/>
      <c r="AA78" s="49"/>
      <c r="AB78" s="49"/>
      <c r="AC78" s="49"/>
      <c r="AD78" s="49"/>
      <c r="AE78" s="49"/>
      <c r="AF78" s="49"/>
      <c r="AG78" s="49"/>
      <c r="AH78" s="49"/>
      <c r="AI78" s="49"/>
      <c r="AJ78" s="49"/>
      <c r="AK78" s="49"/>
      <c r="AL78" s="49"/>
      <c r="AM78" s="49"/>
      <c r="AN78" s="49"/>
      <c r="AO78" s="49"/>
      <c r="AP78" s="49"/>
      <c r="AQ78" s="49"/>
      <c r="AR78" s="49"/>
      <c r="AS78" s="49"/>
      <c r="AT78" s="49"/>
      <c r="AU78" s="49"/>
      <c r="AV78" s="49"/>
    </row>
    <row r="79" spans="1:48" ht="15.75" thickBot="1" x14ac:dyDescent="0.3">
      <c r="A79" s="335"/>
      <c r="B79" s="198" t="s">
        <v>254</v>
      </c>
      <c r="C79" s="199">
        <v>800962.537845516</v>
      </c>
      <c r="D79" s="200">
        <v>67470.038821720198</v>
      </c>
      <c r="E79" s="200">
        <v>62008.497850550557</v>
      </c>
      <c r="F79" s="200">
        <v>28201.848838600567</v>
      </c>
      <c r="G79" s="200">
        <v>67502.579471342571</v>
      </c>
      <c r="H79" s="200">
        <v>502840.55359915504</v>
      </c>
      <c r="I79" s="200">
        <v>31002120.09999017</v>
      </c>
      <c r="J79" s="200">
        <v>9743688.3962835316</v>
      </c>
      <c r="K79" s="201">
        <f t="shared" si="2"/>
        <v>29696.546827046393</v>
      </c>
      <c r="L79" s="200">
        <v>521372.57992005575</v>
      </c>
      <c r="M79" s="184">
        <f>H79/L79</f>
        <v>0.96445531078035918</v>
      </c>
      <c r="N79" s="335"/>
      <c r="O79" s="198" t="s">
        <v>254</v>
      </c>
      <c r="P79" s="199">
        <v>800962.53784551611</v>
      </c>
      <c r="Q79" s="200">
        <v>67470.038821720198</v>
      </c>
      <c r="R79" s="200">
        <v>62008.497850550557</v>
      </c>
      <c r="S79" s="200">
        <v>28201.848838600567</v>
      </c>
      <c r="T79" s="200">
        <v>67502.579471342571</v>
      </c>
      <c r="U79" s="200">
        <v>502840.55359915504</v>
      </c>
      <c r="V79" s="200">
        <v>31002120.099990167</v>
      </c>
      <c r="W79" s="200">
        <v>9743688.3962835316</v>
      </c>
      <c r="X79" s="201">
        <f t="shared" si="3"/>
        <v>29696.546827046393</v>
      </c>
      <c r="Y79" s="204"/>
      <c r="Z79" s="49"/>
      <c r="AA79" s="49"/>
      <c r="AB79" s="49"/>
      <c r="AC79" s="49"/>
      <c r="AD79" s="49"/>
      <c r="AE79" s="49"/>
      <c r="AF79" s="49"/>
      <c r="AG79" s="49"/>
      <c r="AH79" s="49"/>
      <c r="AI79" s="49"/>
      <c r="AJ79" s="49"/>
      <c r="AK79" s="49"/>
      <c r="AL79" s="49"/>
      <c r="AM79" s="49"/>
      <c r="AN79" s="49"/>
      <c r="AO79" s="49"/>
      <c r="AP79" s="49"/>
      <c r="AQ79" s="49"/>
      <c r="AR79" s="49"/>
      <c r="AS79" s="49"/>
      <c r="AT79" s="49"/>
      <c r="AU79" s="49"/>
      <c r="AV79" s="49"/>
    </row>
    <row r="80" spans="1:48" ht="15.75" thickTop="1" x14ac:dyDescent="0.25">
      <c r="A80" s="333">
        <f>A70+1</f>
        <v>2009</v>
      </c>
      <c r="B80" s="185" t="s">
        <v>245</v>
      </c>
      <c r="C80" s="186">
        <v>22086.226758344921</v>
      </c>
      <c r="D80" s="187">
        <v>1792.0178221139474</v>
      </c>
      <c r="E80" s="187">
        <v>1647.3080434038329</v>
      </c>
      <c r="F80" s="187">
        <v>750.85054889470291</v>
      </c>
      <c r="G80" s="187">
        <v>1772.6894505670061</v>
      </c>
      <c r="H80" s="187">
        <v>13352.453702325865</v>
      </c>
      <c r="I80" s="187">
        <v>827050.03229583276</v>
      </c>
      <c r="J80" s="187">
        <v>259833.42783231573</v>
      </c>
      <c r="K80" s="188">
        <f t="shared" si="2"/>
        <v>790.64562798612212</v>
      </c>
      <c r="L80" s="187">
        <v>13352.453702325865</v>
      </c>
      <c r="M80" s="322"/>
      <c r="N80" s="333">
        <f>N70+1</f>
        <v>2009</v>
      </c>
      <c r="O80" s="185" t="s">
        <v>245</v>
      </c>
      <c r="P80" s="186">
        <v>22086.226758344921</v>
      </c>
      <c r="Q80" s="187">
        <v>1792.0178221139474</v>
      </c>
      <c r="R80" s="187">
        <v>1647.3080434038329</v>
      </c>
      <c r="S80" s="187">
        <v>750.85054889470291</v>
      </c>
      <c r="T80" s="187">
        <v>1772.6894505670061</v>
      </c>
      <c r="U80" s="187">
        <v>13352.453702325865</v>
      </c>
      <c r="V80" s="187">
        <v>827050.03229583276</v>
      </c>
      <c r="W80" s="187">
        <v>259833.42783231573</v>
      </c>
      <c r="X80" s="188">
        <f t="shared" si="3"/>
        <v>790.64562798612212</v>
      </c>
      <c r="Y80" s="204"/>
      <c r="Z80" s="49"/>
      <c r="AA80" s="49"/>
      <c r="AB80" s="49"/>
      <c r="AC80" s="49"/>
      <c r="AD80" s="49"/>
      <c r="AE80" s="49"/>
      <c r="AF80" s="49"/>
      <c r="AG80" s="49"/>
      <c r="AH80" s="49"/>
      <c r="AI80" s="49"/>
      <c r="AJ80" s="49"/>
      <c r="AK80" s="49"/>
      <c r="AL80" s="49"/>
      <c r="AM80" s="49"/>
      <c r="AN80" s="49"/>
      <c r="AO80" s="49"/>
      <c r="AP80" s="49"/>
      <c r="AQ80" s="49"/>
      <c r="AR80" s="49"/>
      <c r="AS80" s="49"/>
      <c r="AT80" s="49"/>
      <c r="AU80" s="49"/>
      <c r="AV80" s="49"/>
    </row>
    <row r="81" spans="1:48" x14ac:dyDescent="0.25">
      <c r="A81" s="334"/>
      <c r="B81" s="190" t="s">
        <v>246</v>
      </c>
      <c r="C81" s="191">
        <v>70833.014348939469</v>
      </c>
      <c r="D81" s="192">
        <v>5680.0217717268733</v>
      </c>
      <c r="E81" s="192">
        <v>5225.6200299887241</v>
      </c>
      <c r="F81" s="192">
        <v>2409.5235466588219</v>
      </c>
      <c r="G81" s="192">
        <v>5675.6404846659834</v>
      </c>
      <c r="H81" s="192">
        <v>42139.456118265531</v>
      </c>
      <c r="I81" s="192">
        <v>2596914.0530366683</v>
      </c>
      <c r="J81" s="192">
        <v>815869.9506869833</v>
      </c>
      <c r="K81" s="193">
        <f t="shared" si="2"/>
        <v>2537.2282946317396</v>
      </c>
      <c r="L81" s="192">
        <v>42139.456118265531</v>
      </c>
      <c r="M81" s="322"/>
      <c r="N81" s="334"/>
      <c r="O81" s="190" t="s">
        <v>246</v>
      </c>
      <c r="P81" s="191">
        <v>70833.014348939469</v>
      </c>
      <c r="Q81" s="192">
        <v>5680.0217717268733</v>
      </c>
      <c r="R81" s="192">
        <v>5225.6200299887241</v>
      </c>
      <c r="S81" s="192">
        <v>2409.5235466588219</v>
      </c>
      <c r="T81" s="192">
        <v>5675.6404846659834</v>
      </c>
      <c r="U81" s="192">
        <v>42139.456118265531</v>
      </c>
      <c r="V81" s="192">
        <v>2596914.0530366683</v>
      </c>
      <c r="W81" s="192">
        <v>815869.9506869833</v>
      </c>
      <c r="X81" s="193">
        <f t="shared" si="3"/>
        <v>2537.2282946317396</v>
      </c>
      <c r="Y81" s="204"/>
      <c r="Z81" s="49"/>
      <c r="AA81" s="49"/>
      <c r="AB81" s="49"/>
      <c r="AC81" s="49"/>
      <c r="AD81" s="49"/>
      <c r="AE81" s="49"/>
      <c r="AF81" s="49"/>
      <c r="AG81" s="49"/>
      <c r="AH81" s="49"/>
      <c r="AI81" s="49"/>
      <c r="AJ81" s="49"/>
      <c r="AK81" s="49"/>
      <c r="AL81" s="49"/>
      <c r="AM81" s="49"/>
      <c r="AN81" s="49"/>
      <c r="AO81" s="49"/>
      <c r="AP81" s="49"/>
      <c r="AQ81" s="49"/>
      <c r="AR81" s="49"/>
      <c r="AS81" s="49"/>
      <c r="AT81" s="49"/>
      <c r="AU81" s="49"/>
      <c r="AV81" s="49"/>
    </row>
    <row r="82" spans="1:48" x14ac:dyDescent="0.25">
      <c r="A82" s="334"/>
      <c r="B82" s="194" t="s">
        <v>247</v>
      </c>
      <c r="C82" s="195">
        <v>282012.06761022669</v>
      </c>
      <c r="D82" s="196">
        <v>24051.363713603445</v>
      </c>
      <c r="E82" s="196">
        <v>22154.458979214687</v>
      </c>
      <c r="F82" s="196">
        <v>10001.864949435199</v>
      </c>
      <c r="G82" s="196">
        <v>23679.399723308754</v>
      </c>
      <c r="H82" s="176">
        <v>179942.22080394428</v>
      </c>
      <c r="I82" s="196">
        <v>11175024.590645425</v>
      </c>
      <c r="J82" s="196">
        <v>3511122.7029313399</v>
      </c>
      <c r="K82" s="197">
        <f t="shared" si="2"/>
        <v>10531.963791755265</v>
      </c>
      <c r="L82" s="196">
        <v>199308.18830928544</v>
      </c>
      <c r="M82" s="178">
        <f>H82/L82</f>
        <v>0.90283405980646836</v>
      </c>
      <c r="N82" s="334"/>
      <c r="O82" s="190" t="s">
        <v>247</v>
      </c>
      <c r="P82" s="191">
        <v>282012.06761022669</v>
      </c>
      <c r="Q82" s="192">
        <v>24051.363713603445</v>
      </c>
      <c r="R82" s="192">
        <v>22154.458979214687</v>
      </c>
      <c r="S82" s="192">
        <v>10001.864949435199</v>
      </c>
      <c r="T82" s="192">
        <v>23679.399723308754</v>
      </c>
      <c r="U82" s="179">
        <v>179942.22080394428</v>
      </c>
      <c r="V82" s="192">
        <v>11175024.590645423</v>
      </c>
      <c r="W82" s="192">
        <v>3511122.7029313399</v>
      </c>
      <c r="X82" s="193">
        <f t="shared" si="3"/>
        <v>10531.963791755265</v>
      </c>
      <c r="Y82" s="204"/>
      <c r="Z82" s="49"/>
      <c r="AA82" s="49"/>
      <c r="AB82" s="49"/>
      <c r="AC82" s="49"/>
      <c r="AD82" s="49"/>
      <c r="AE82" s="49"/>
      <c r="AF82" s="49"/>
      <c r="AG82" s="49"/>
      <c r="AH82" s="49"/>
      <c r="AI82" s="49"/>
      <c r="AJ82" s="49"/>
      <c r="AK82" s="49"/>
      <c r="AL82" s="49"/>
      <c r="AM82" s="49"/>
      <c r="AN82" s="49"/>
      <c r="AO82" s="49"/>
      <c r="AP82" s="49"/>
      <c r="AQ82" s="49"/>
      <c r="AR82" s="49"/>
      <c r="AS82" s="49"/>
      <c r="AT82" s="49"/>
      <c r="AU82" s="49"/>
      <c r="AV82" s="49"/>
    </row>
    <row r="83" spans="1:48" x14ac:dyDescent="0.25">
      <c r="A83" s="334"/>
      <c r="B83" s="190" t="s">
        <v>248</v>
      </c>
      <c r="C83" s="191">
        <v>196589.2656246734</v>
      </c>
      <c r="D83" s="192">
        <v>17085.72300933495</v>
      </c>
      <c r="E83" s="192">
        <v>15682.919337302254</v>
      </c>
      <c r="F83" s="192">
        <v>7000.9266783802332</v>
      </c>
      <c r="G83" s="192">
        <v>17241.471724417006</v>
      </c>
      <c r="H83" s="192">
        <v>127581.32162581099</v>
      </c>
      <c r="I83" s="192">
        <v>7714902.0616056183</v>
      </c>
      <c r="J83" s="192">
        <v>2423802.5619884948</v>
      </c>
      <c r="K83" s="193">
        <f t="shared" si="2"/>
        <v>7371.975792334385</v>
      </c>
      <c r="L83" s="192">
        <v>127581.32162581099</v>
      </c>
      <c r="M83" s="322"/>
      <c r="N83" s="334"/>
      <c r="O83" s="190" t="s">
        <v>248</v>
      </c>
      <c r="P83" s="191">
        <v>196589.26562467337</v>
      </c>
      <c r="Q83" s="192">
        <v>17085.72300933495</v>
      </c>
      <c r="R83" s="192">
        <v>15682.919337302254</v>
      </c>
      <c r="S83" s="192">
        <v>7000.9266783802332</v>
      </c>
      <c r="T83" s="192">
        <v>17241.471724417006</v>
      </c>
      <c r="U83" s="192">
        <v>127581.32162581099</v>
      </c>
      <c r="V83" s="192">
        <v>7714902.0616056193</v>
      </c>
      <c r="W83" s="192">
        <v>2423802.5619884948</v>
      </c>
      <c r="X83" s="193">
        <f t="shared" si="3"/>
        <v>7371.975792334385</v>
      </c>
      <c r="Y83" s="204"/>
      <c r="Z83" s="49"/>
      <c r="AA83" s="49"/>
      <c r="AB83" s="49"/>
      <c r="AC83" s="49"/>
      <c r="AD83" s="49"/>
      <c r="AE83" s="49"/>
      <c r="AF83" s="49"/>
      <c r="AG83" s="49"/>
      <c r="AH83" s="49"/>
      <c r="AI83" s="49"/>
      <c r="AJ83" s="49"/>
      <c r="AK83" s="49"/>
      <c r="AL83" s="49"/>
      <c r="AM83" s="49"/>
      <c r="AN83" s="49"/>
      <c r="AO83" s="49"/>
      <c r="AP83" s="49"/>
      <c r="AQ83" s="49"/>
      <c r="AR83" s="49"/>
      <c r="AS83" s="49"/>
      <c r="AT83" s="49"/>
      <c r="AU83" s="49"/>
      <c r="AV83" s="49"/>
    </row>
    <row r="84" spans="1:48" x14ac:dyDescent="0.25">
      <c r="A84" s="334"/>
      <c r="B84" s="190" t="s">
        <v>249</v>
      </c>
      <c r="C84" s="191">
        <v>29251.581050941535</v>
      </c>
      <c r="D84" s="192">
        <v>2447.2479357907951</v>
      </c>
      <c r="E84" s="192">
        <v>2248.0812764745569</v>
      </c>
      <c r="F84" s="192">
        <v>1031.9758435188223</v>
      </c>
      <c r="G84" s="192">
        <v>2433.4784156392457</v>
      </c>
      <c r="H84" s="192">
        <v>18173.413769266666</v>
      </c>
      <c r="I84" s="192">
        <v>1128851.0854715812</v>
      </c>
      <c r="J84" s="192">
        <v>354650.01974928658</v>
      </c>
      <c r="K84" s="193">
        <f t="shared" si="2"/>
        <v>1086.6705632253199</v>
      </c>
      <c r="L84" s="192">
        <v>18173.413769266666</v>
      </c>
      <c r="M84" s="322"/>
      <c r="N84" s="334"/>
      <c r="O84" s="190" t="s">
        <v>249</v>
      </c>
      <c r="P84" s="191">
        <v>29251.581050941535</v>
      </c>
      <c r="Q84" s="192">
        <v>2447.2479357907951</v>
      </c>
      <c r="R84" s="192">
        <v>2248.0812764745569</v>
      </c>
      <c r="S84" s="192">
        <v>1031.9758435188223</v>
      </c>
      <c r="T84" s="192">
        <v>2433.4784156392457</v>
      </c>
      <c r="U84" s="192">
        <v>18173.413769266666</v>
      </c>
      <c r="V84" s="192">
        <v>1128851.085471581</v>
      </c>
      <c r="W84" s="192">
        <v>354650.01974928658</v>
      </c>
      <c r="X84" s="193">
        <f t="shared" si="3"/>
        <v>1086.6705632253199</v>
      </c>
      <c r="Y84" s="204"/>
      <c r="Z84" s="49"/>
      <c r="AA84" s="49"/>
      <c r="AB84" s="49"/>
      <c r="AC84" s="49"/>
      <c r="AD84" s="49"/>
      <c r="AE84" s="49"/>
      <c r="AF84" s="49"/>
      <c r="AG84" s="49"/>
      <c r="AH84" s="49"/>
      <c r="AI84" s="49"/>
      <c r="AJ84" s="49"/>
      <c r="AK84" s="49"/>
      <c r="AL84" s="49"/>
      <c r="AM84" s="49"/>
      <c r="AN84" s="49"/>
      <c r="AO84" s="49"/>
      <c r="AP84" s="49"/>
      <c r="AQ84" s="49"/>
      <c r="AR84" s="49"/>
      <c r="AS84" s="49"/>
      <c r="AT84" s="49"/>
      <c r="AU84" s="49"/>
      <c r="AV84" s="49"/>
    </row>
    <row r="85" spans="1:48" x14ac:dyDescent="0.25">
      <c r="A85" s="334"/>
      <c r="B85" s="190" t="s">
        <v>250</v>
      </c>
      <c r="C85" s="191">
        <v>41185.664075431647</v>
      </c>
      <c r="D85" s="192">
        <v>3443.2639150014988</v>
      </c>
      <c r="E85" s="192">
        <v>3163.0375100091428</v>
      </c>
      <c r="F85" s="192">
        <v>1451.9829350588427</v>
      </c>
      <c r="G85" s="192">
        <v>3423.889666929118</v>
      </c>
      <c r="H85" s="192">
        <v>25569.883298248023</v>
      </c>
      <c r="I85" s="192">
        <v>1588286.6847937463</v>
      </c>
      <c r="J85" s="192">
        <v>498990.4759012711</v>
      </c>
      <c r="K85" s="193">
        <f t="shared" si="2"/>
        <v>1528.9380306169612</v>
      </c>
      <c r="L85" s="192">
        <v>25569.883298248023</v>
      </c>
      <c r="M85" s="322"/>
      <c r="N85" s="334"/>
      <c r="O85" s="190" t="s">
        <v>250</v>
      </c>
      <c r="P85" s="191">
        <v>41185.664075431647</v>
      </c>
      <c r="Q85" s="192">
        <v>3443.2639150014988</v>
      </c>
      <c r="R85" s="192">
        <v>3163.0375100091428</v>
      </c>
      <c r="S85" s="192">
        <v>1451.9829350588427</v>
      </c>
      <c r="T85" s="192">
        <v>3423.889666929118</v>
      </c>
      <c r="U85" s="192">
        <v>25569.883298248023</v>
      </c>
      <c r="V85" s="192">
        <v>1588286.6847937463</v>
      </c>
      <c r="W85" s="192">
        <v>498990.4759012711</v>
      </c>
      <c r="X85" s="193">
        <f t="shared" si="3"/>
        <v>1528.9380306169612</v>
      </c>
      <c r="Y85" s="204"/>
      <c r="Z85" s="49"/>
      <c r="AA85" s="49"/>
      <c r="AB85" s="49"/>
      <c r="AC85" s="49"/>
      <c r="AD85" s="49"/>
      <c r="AE85" s="49"/>
      <c r="AF85" s="49"/>
      <c r="AG85" s="49"/>
      <c r="AH85" s="49"/>
      <c r="AI85" s="49"/>
      <c r="AJ85" s="49"/>
      <c r="AK85" s="49"/>
      <c r="AL85" s="49"/>
      <c r="AM85" s="49"/>
      <c r="AN85" s="49"/>
      <c r="AO85" s="49"/>
      <c r="AP85" s="49"/>
      <c r="AQ85" s="49"/>
      <c r="AR85" s="49"/>
      <c r="AS85" s="49"/>
      <c r="AT85" s="49"/>
      <c r="AU85" s="49"/>
      <c r="AV85" s="49"/>
    </row>
    <row r="86" spans="1:48" x14ac:dyDescent="0.25">
      <c r="A86" s="334"/>
      <c r="B86" s="190" t="s">
        <v>251</v>
      </c>
      <c r="C86" s="191">
        <v>31074.369366194434</v>
      </c>
      <c r="D86" s="192">
        <v>2731.1839212328314</v>
      </c>
      <c r="E86" s="192">
        <v>2478.4218210003437</v>
      </c>
      <c r="F86" s="192">
        <v>1189.3891558569499</v>
      </c>
      <c r="G86" s="192">
        <v>2649.1854322346144</v>
      </c>
      <c r="H86" s="192">
        <v>19390.849663892714</v>
      </c>
      <c r="I86" s="192">
        <v>1255602.1410479266</v>
      </c>
      <c r="J86" s="192">
        <v>398200.66091828502</v>
      </c>
      <c r="K86" s="193">
        <f t="shared" si="2"/>
        <v>1252.4267811173681</v>
      </c>
      <c r="L86" s="192">
        <v>19390.849663892714</v>
      </c>
      <c r="M86" s="322"/>
      <c r="N86" s="334"/>
      <c r="O86" s="190" t="s">
        <v>251</v>
      </c>
      <c r="P86" s="191">
        <v>31074.369366194434</v>
      </c>
      <c r="Q86" s="192">
        <v>2731.1839212328314</v>
      </c>
      <c r="R86" s="192">
        <v>2478.4218210003437</v>
      </c>
      <c r="S86" s="192">
        <v>1189.3891558569499</v>
      </c>
      <c r="T86" s="192">
        <v>2649.1854322346144</v>
      </c>
      <c r="U86" s="192">
        <v>19390.849663892714</v>
      </c>
      <c r="V86" s="192">
        <v>1255602.1410479269</v>
      </c>
      <c r="W86" s="192">
        <v>398200.66091828508</v>
      </c>
      <c r="X86" s="193">
        <f t="shared" si="3"/>
        <v>1252.4267811173681</v>
      </c>
      <c r="Y86" s="204"/>
      <c r="Z86" s="49"/>
      <c r="AA86" s="49"/>
      <c r="AB86" s="49"/>
      <c r="AC86" s="49"/>
      <c r="AD86" s="49"/>
      <c r="AE86" s="49"/>
      <c r="AF86" s="49"/>
      <c r="AG86" s="49"/>
      <c r="AH86" s="49"/>
      <c r="AI86" s="49"/>
      <c r="AJ86" s="49"/>
      <c r="AK86" s="49"/>
      <c r="AL86" s="49"/>
      <c r="AM86" s="49"/>
      <c r="AN86" s="49"/>
      <c r="AO86" s="49"/>
      <c r="AP86" s="49"/>
      <c r="AQ86" s="49"/>
      <c r="AR86" s="49"/>
      <c r="AS86" s="49"/>
      <c r="AT86" s="49"/>
      <c r="AU86" s="49"/>
      <c r="AV86" s="49"/>
    </row>
    <row r="87" spans="1:48" x14ac:dyDescent="0.25">
      <c r="A87" s="334"/>
      <c r="B87" s="190" t="s">
        <v>252</v>
      </c>
      <c r="C87" s="191">
        <v>138902.91999027875</v>
      </c>
      <c r="D87" s="192">
        <v>11567.193646145181</v>
      </c>
      <c r="E87" s="192">
        <v>10628.586235378632</v>
      </c>
      <c r="F87" s="192">
        <v>4908.1269765273364</v>
      </c>
      <c r="G87" s="192">
        <v>11934.926173787524</v>
      </c>
      <c r="H87" s="192">
        <v>86659.373352573428</v>
      </c>
      <c r="I87" s="192">
        <v>5328939.1016283128</v>
      </c>
      <c r="J87" s="192">
        <v>1674034.2338608955</v>
      </c>
      <c r="K87" s="193">
        <f t="shared" si="2"/>
        <v>5168.2577062832852</v>
      </c>
      <c r="L87" s="192">
        <v>86659.373352573428</v>
      </c>
      <c r="M87" s="322"/>
      <c r="N87" s="334"/>
      <c r="O87" s="190" t="s">
        <v>252</v>
      </c>
      <c r="P87" s="191">
        <v>138902.91999027875</v>
      </c>
      <c r="Q87" s="192">
        <v>11567.193646145181</v>
      </c>
      <c r="R87" s="192">
        <v>10628.586235378636</v>
      </c>
      <c r="S87" s="192">
        <v>4908.1269765273364</v>
      </c>
      <c r="T87" s="192">
        <v>11934.926173787524</v>
      </c>
      <c r="U87" s="192">
        <v>86659.373352573428</v>
      </c>
      <c r="V87" s="192">
        <v>5328939.1016283128</v>
      </c>
      <c r="W87" s="192">
        <v>1674034.233860896</v>
      </c>
      <c r="X87" s="193">
        <f t="shared" si="3"/>
        <v>5168.2577062832852</v>
      </c>
      <c r="Y87" s="204"/>
      <c r="Z87" s="49"/>
      <c r="AA87" s="49"/>
      <c r="AB87" s="49"/>
      <c r="AC87" s="49"/>
      <c r="AD87" s="49"/>
      <c r="AE87" s="49"/>
      <c r="AF87" s="49"/>
      <c r="AG87" s="49"/>
      <c r="AH87" s="49"/>
      <c r="AI87" s="49"/>
      <c r="AJ87" s="49"/>
      <c r="AK87" s="49"/>
      <c r="AL87" s="49"/>
      <c r="AM87" s="49"/>
      <c r="AN87" s="49"/>
      <c r="AO87" s="49"/>
      <c r="AP87" s="49"/>
      <c r="AQ87" s="49"/>
      <c r="AR87" s="49"/>
      <c r="AS87" s="49"/>
      <c r="AT87" s="49"/>
      <c r="AU87" s="49"/>
      <c r="AV87" s="49"/>
    </row>
    <row r="88" spans="1:48" x14ac:dyDescent="0.25">
      <c r="A88" s="334"/>
      <c r="B88" s="190" t="s">
        <v>253</v>
      </c>
      <c r="C88" s="191">
        <v>16646.117696191435</v>
      </c>
      <c r="D88" s="192">
        <v>1340.2378066599686</v>
      </c>
      <c r="E88" s="192">
        <v>1233.1250525810231</v>
      </c>
      <c r="F88" s="192">
        <v>566.51560538766944</v>
      </c>
      <c r="G88" s="192">
        <v>1334.7638761841895</v>
      </c>
      <c r="H88" s="192">
        <v>9963.6353190198824</v>
      </c>
      <c r="I88" s="192">
        <v>615289.25256267376</v>
      </c>
      <c r="J88" s="192">
        <v>193342.9759544644</v>
      </c>
      <c r="K88" s="193">
        <f t="shared" si="2"/>
        <v>596.54093247321589</v>
      </c>
      <c r="L88" s="192">
        <v>9963.6353190198824</v>
      </c>
      <c r="M88" s="322"/>
      <c r="N88" s="334"/>
      <c r="O88" s="190" t="s">
        <v>253</v>
      </c>
      <c r="P88" s="191">
        <v>16646.117696191435</v>
      </c>
      <c r="Q88" s="192">
        <v>1340.2378066599686</v>
      </c>
      <c r="R88" s="192">
        <v>1233.1250525810231</v>
      </c>
      <c r="S88" s="192">
        <v>566.51560538766944</v>
      </c>
      <c r="T88" s="192">
        <v>1334.7638761841895</v>
      </c>
      <c r="U88" s="192">
        <v>9963.6353190198824</v>
      </c>
      <c r="V88" s="192">
        <v>615289.25256267388</v>
      </c>
      <c r="W88" s="192">
        <v>193342.97595446443</v>
      </c>
      <c r="X88" s="193">
        <f t="shared" si="3"/>
        <v>596.54093247321589</v>
      </c>
      <c r="Y88" s="204"/>
      <c r="Z88" s="49"/>
      <c r="AA88" s="49"/>
      <c r="AB88" s="49"/>
      <c r="AC88" s="49"/>
      <c r="AD88" s="49"/>
      <c r="AE88" s="49"/>
      <c r="AF88" s="49"/>
      <c r="AG88" s="49"/>
      <c r="AH88" s="49"/>
      <c r="AI88" s="49"/>
      <c r="AJ88" s="49"/>
      <c r="AK88" s="49"/>
      <c r="AL88" s="49"/>
      <c r="AM88" s="49"/>
      <c r="AN88" s="49"/>
      <c r="AO88" s="49"/>
      <c r="AP88" s="49"/>
      <c r="AQ88" s="49"/>
      <c r="AR88" s="49"/>
      <c r="AS88" s="49"/>
      <c r="AT88" s="49"/>
      <c r="AU88" s="49"/>
      <c r="AV88" s="49"/>
    </row>
    <row r="89" spans="1:48" ht="15.75" thickBot="1" x14ac:dyDescent="0.3">
      <c r="A89" s="335"/>
      <c r="B89" s="198" t="s">
        <v>254</v>
      </c>
      <c r="C89" s="199">
        <v>828581.22652122227</v>
      </c>
      <c r="D89" s="200">
        <v>70138.253541609491</v>
      </c>
      <c r="E89" s="200">
        <v>64461.558285353203</v>
      </c>
      <c r="F89" s="200">
        <v>29311.156239718581</v>
      </c>
      <c r="G89" s="200">
        <v>70145.444947733457</v>
      </c>
      <c r="H89" s="200">
        <v>522772.60765334743</v>
      </c>
      <c r="I89" s="200">
        <v>32230859.003087781</v>
      </c>
      <c r="J89" s="200">
        <v>10129847.009823337</v>
      </c>
      <c r="K89" s="201">
        <f t="shared" si="2"/>
        <v>30864.647520423663</v>
      </c>
      <c r="L89" s="200">
        <v>542138.57515868859</v>
      </c>
      <c r="M89" s="184">
        <f>H89/L89</f>
        <v>0.96427856567912995</v>
      </c>
      <c r="N89" s="335"/>
      <c r="O89" s="198" t="s">
        <v>254</v>
      </c>
      <c r="P89" s="199">
        <v>828581.22652122227</v>
      </c>
      <c r="Q89" s="200">
        <v>70138.253541609491</v>
      </c>
      <c r="R89" s="200">
        <v>64461.558285353203</v>
      </c>
      <c r="S89" s="200">
        <v>29311.156239718581</v>
      </c>
      <c r="T89" s="200">
        <v>70145.444947733457</v>
      </c>
      <c r="U89" s="200">
        <v>522772.60765334743</v>
      </c>
      <c r="V89" s="200">
        <v>32230859.003087793</v>
      </c>
      <c r="W89" s="200">
        <v>10129847.009823337</v>
      </c>
      <c r="X89" s="201">
        <f t="shared" si="3"/>
        <v>30864.647520423663</v>
      </c>
      <c r="Y89" s="204"/>
      <c r="Z89" s="49"/>
      <c r="AA89" s="49"/>
      <c r="AB89" s="49"/>
      <c r="AC89" s="49"/>
      <c r="AD89" s="49"/>
      <c r="AE89" s="49"/>
      <c r="AF89" s="49"/>
      <c r="AG89" s="49"/>
      <c r="AH89" s="49"/>
      <c r="AI89" s="49"/>
      <c r="AJ89" s="49"/>
      <c r="AK89" s="49"/>
      <c r="AL89" s="49"/>
      <c r="AM89" s="49"/>
      <c r="AN89" s="49"/>
      <c r="AO89" s="49"/>
      <c r="AP89" s="49"/>
      <c r="AQ89" s="49"/>
      <c r="AR89" s="49"/>
      <c r="AS89" s="49"/>
      <c r="AT89" s="49"/>
      <c r="AU89" s="49"/>
      <c r="AV89" s="49"/>
    </row>
    <row r="90" spans="1:48" ht="15.75" thickTop="1" x14ac:dyDescent="0.25">
      <c r="A90" s="333">
        <f>A80+1</f>
        <v>2010</v>
      </c>
      <c r="B90" s="185" t="s">
        <v>245</v>
      </c>
      <c r="C90" s="186">
        <v>21599.716022811008</v>
      </c>
      <c r="D90" s="187">
        <v>706.89970495699754</v>
      </c>
      <c r="E90" s="187">
        <v>644.18040993238935</v>
      </c>
      <c r="F90" s="187">
        <v>775.62861700822793</v>
      </c>
      <c r="G90" s="187">
        <v>1831.1882024357169</v>
      </c>
      <c r="H90" s="187">
        <v>5265.0032043582723</v>
      </c>
      <c r="I90" s="187">
        <v>812328.85969959386</v>
      </c>
      <c r="J90" s="187">
        <v>255208.49271978688</v>
      </c>
      <c r="K90" s="188">
        <f t="shared" si="2"/>
        <v>816.73693370966396</v>
      </c>
      <c r="L90" s="187">
        <v>5265.0032043582723</v>
      </c>
      <c r="M90" s="205"/>
      <c r="N90" s="333">
        <f>N80+1</f>
        <v>2010</v>
      </c>
      <c r="O90" s="185" t="s">
        <v>245</v>
      </c>
      <c r="P90" s="186">
        <v>22770.324825097185</v>
      </c>
      <c r="Q90" s="187">
        <v>1851.1544102437074</v>
      </c>
      <c r="R90" s="187">
        <v>1701.6692088361592</v>
      </c>
      <c r="S90" s="187">
        <v>775.62861700822793</v>
      </c>
      <c r="T90" s="187">
        <v>1831.1882024357169</v>
      </c>
      <c r="U90" s="187">
        <v>13793.084674502617</v>
      </c>
      <c r="V90" s="187">
        <v>854342.68336159503</v>
      </c>
      <c r="W90" s="187">
        <v>268407.93095078215</v>
      </c>
      <c r="X90" s="188">
        <f t="shared" si="3"/>
        <v>816.73693370966396</v>
      </c>
      <c r="Y90" s="204"/>
      <c r="Z90" s="49"/>
      <c r="AA90" s="296"/>
      <c r="AB90" s="296"/>
      <c r="AC90" s="296"/>
      <c r="AD90" s="296"/>
      <c r="AE90" s="49"/>
      <c r="AF90" s="49"/>
      <c r="AG90" s="49"/>
      <c r="AH90" s="49"/>
      <c r="AI90" s="49"/>
      <c r="AJ90" s="296"/>
      <c r="AK90" s="296"/>
      <c r="AL90" s="296"/>
      <c r="AM90" s="296"/>
      <c r="AN90" s="296"/>
      <c r="AO90" s="49"/>
      <c r="AP90" s="49"/>
      <c r="AQ90" s="49"/>
      <c r="AR90" s="49"/>
      <c r="AS90" s="49"/>
      <c r="AT90" s="49"/>
      <c r="AU90" s="49"/>
      <c r="AV90" s="49"/>
    </row>
    <row r="91" spans="1:48" x14ac:dyDescent="0.25">
      <c r="A91" s="334"/>
      <c r="B91" s="190" t="s">
        <v>246</v>
      </c>
      <c r="C91" s="191">
        <v>73033.175024319906</v>
      </c>
      <c r="D91" s="192">
        <v>5867.4624901938596</v>
      </c>
      <c r="E91" s="192">
        <v>5398.0654909783516</v>
      </c>
      <c r="F91" s="192">
        <v>2489.037823698563</v>
      </c>
      <c r="G91" s="192">
        <v>5862.9366206599598</v>
      </c>
      <c r="H91" s="192">
        <v>43530.058170168282</v>
      </c>
      <c r="I91" s="192">
        <v>2682612.2167868777</v>
      </c>
      <c r="J91" s="192">
        <v>842793.65905965364</v>
      </c>
      <c r="K91" s="193">
        <f t="shared" si="2"/>
        <v>2620.9568283545868</v>
      </c>
      <c r="L91" s="192">
        <v>43530.058170168282</v>
      </c>
      <c r="M91" s="322"/>
      <c r="N91" s="334"/>
      <c r="O91" s="190" t="s">
        <v>246</v>
      </c>
      <c r="P91" s="191">
        <v>73033.175024319906</v>
      </c>
      <c r="Q91" s="192">
        <v>5867.4624901938596</v>
      </c>
      <c r="R91" s="192">
        <v>5398.0654909783516</v>
      </c>
      <c r="S91" s="192">
        <v>2489.0378236985625</v>
      </c>
      <c r="T91" s="192">
        <v>5862.9366206599598</v>
      </c>
      <c r="U91" s="192">
        <v>43530.058170168282</v>
      </c>
      <c r="V91" s="192">
        <v>2682612.2167868777</v>
      </c>
      <c r="W91" s="192">
        <v>842793.65905965364</v>
      </c>
      <c r="X91" s="193">
        <f t="shared" si="3"/>
        <v>2620.9568283545864</v>
      </c>
      <c r="Y91" s="204"/>
      <c r="Z91" s="49"/>
      <c r="AA91" s="297"/>
      <c r="AB91" s="298"/>
      <c r="AC91" s="298"/>
      <c r="AD91" s="299"/>
      <c r="AE91" s="298"/>
      <c r="AF91" s="298"/>
      <c r="AG91" s="298"/>
      <c r="AH91" s="298"/>
      <c r="AI91" s="298"/>
      <c r="AJ91" s="297"/>
      <c r="AK91" s="298"/>
      <c r="AL91" s="298"/>
      <c r="AM91" s="299"/>
      <c r="AN91" s="298"/>
      <c r="AO91" s="298"/>
      <c r="AP91" s="298"/>
      <c r="AQ91" s="298"/>
      <c r="AR91" s="298"/>
      <c r="AS91" s="49"/>
      <c r="AT91" s="49"/>
      <c r="AU91" s="49"/>
      <c r="AV91" s="49"/>
    </row>
    <row r="92" spans="1:48" x14ac:dyDescent="0.25">
      <c r="A92" s="334"/>
      <c r="B92" s="194" t="s">
        <v>247</v>
      </c>
      <c r="C92" s="195">
        <v>276228.20872492727</v>
      </c>
      <c r="D92" s="196">
        <v>8368.1995968986557</v>
      </c>
      <c r="E92" s="196">
        <v>7646.6885112353038</v>
      </c>
      <c r="F92" s="196">
        <v>10451.948872159781</v>
      </c>
      <c r="G92" s="196">
        <v>24744.972710857637</v>
      </c>
      <c r="H92" s="176">
        <v>67233.330651375174</v>
      </c>
      <c r="I92" s="196">
        <v>11095576.909234928</v>
      </c>
      <c r="J92" s="196">
        <v>3486160.6308802832</v>
      </c>
      <c r="K92" s="197">
        <f t="shared" si="2"/>
        <v>11005.902162384249</v>
      </c>
      <c r="L92" s="196">
        <v>74352.925658469205</v>
      </c>
      <c r="M92" s="178">
        <f>H92/L92</f>
        <v>0.90424593324280211</v>
      </c>
      <c r="N92" s="334"/>
      <c r="O92" s="190" t="s">
        <v>247</v>
      </c>
      <c r="P92" s="191">
        <v>293142.93460256042</v>
      </c>
      <c r="Q92" s="192">
        <v>25133.675080715591</v>
      </c>
      <c r="R92" s="192">
        <v>23151.409633279342</v>
      </c>
      <c r="S92" s="192">
        <v>10451.948872159781</v>
      </c>
      <c r="T92" s="192">
        <v>24744.972710857637</v>
      </c>
      <c r="U92" s="179">
        <v>188039.6207401217</v>
      </c>
      <c r="V92" s="192">
        <v>11677900.697224464</v>
      </c>
      <c r="W92" s="192">
        <v>3669123.2245632485</v>
      </c>
      <c r="X92" s="193">
        <f t="shared" si="3"/>
        <v>11005.902162384249</v>
      </c>
      <c r="Y92" s="204"/>
      <c r="Z92" s="49"/>
      <c r="AA92" s="296"/>
      <c r="AB92" s="296"/>
      <c r="AC92" s="296"/>
      <c r="AD92" s="296"/>
      <c r="AE92" s="296"/>
      <c r="AF92" s="296"/>
      <c r="AG92" s="296"/>
      <c r="AH92" s="296"/>
      <c r="AI92" s="296"/>
      <c r="AJ92" s="304"/>
      <c r="AK92" s="304"/>
      <c r="AL92" s="304"/>
      <c r="AM92" s="304"/>
      <c r="AN92" s="304"/>
      <c r="AO92" s="304"/>
      <c r="AP92" s="304"/>
      <c r="AQ92" s="304"/>
      <c r="AR92" s="304"/>
      <c r="AS92" s="49"/>
      <c r="AT92" s="49"/>
      <c r="AU92" s="49"/>
      <c r="AV92" s="49"/>
    </row>
    <row r="93" spans="1:48" x14ac:dyDescent="0.25">
      <c r="A93" s="334"/>
      <c r="B93" s="190" t="s">
        <v>248</v>
      </c>
      <c r="C93" s="191">
        <v>189458.05328588883</v>
      </c>
      <c r="D93" s="192">
        <v>5834.3018582379245</v>
      </c>
      <c r="E93" s="192">
        <v>5311.029879534135</v>
      </c>
      <c r="F93" s="192">
        <v>7203.95355205326</v>
      </c>
      <c r="G93" s="192">
        <v>17741.474404425098</v>
      </c>
      <c r="H93" s="192">
        <v>46993.451746628052</v>
      </c>
      <c r="I93" s="192">
        <v>7538843.7755513648</v>
      </c>
      <c r="J93" s="192">
        <v>2368490.0541651407</v>
      </c>
      <c r="K93" s="193">
        <f t="shared" si="2"/>
        <v>7585.7630903120826</v>
      </c>
      <c r="L93" s="192">
        <v>46993.451746628052</v>
      </c>
      <c r="M93" s="322"/>
      <c r="N93" s="334"/>
      <c r="O93" s="190" t="s">
        <v>248</v>
      </c>
      <c r="P93" s="191">
        <v>201191.32719803447</v>
      </c>
      <c r="Q93" s="192">
        <v>17581.208976605663</v>
      </c>
      <c r="R93" s="192">
        <v>16137.72399808402</v>
      </c>
      <c r="S93" s="192">
        <v>7203.9535520532609</v>
      </c>
      <c r="T93" s="192">
        <v>17741.474404425098</v>
      </c>
      <c r="U93" s="192">
        <v>131281.1799529595</v>
      </c>
      <c r="V93" s="192">
        <v>7938634.2213921826</v>
      </c>
      <c r="W93" s="192">
        <v>2494092.8362861616</v>
      </c>
      <c r="X93" s="193">
        <f t="shared" si="3"/>
        <v>7585.7630903120835</v>
      </c>
      <c r="Y93" s="204"/>
      <c r="Z93" s="49"/>
      <c r="AA93" s="305"/>
      <c r="AB93" s="305"/>
      <c r="AC93" s="305"/>
      <c r="AD93" s="305"/>
      <c r="AE93" s="305"/>
      <c r="AF93" s="305"/>
      <c r="AG93" s="49"/>
      <c r="AH93" s="49"/>
      <c r="AI93" s="49"/>
      <c r="AJ93" s="49"/>
      <c r="AK93" s="49"/>
      <c r="AL93" s="49"/>
      <c r="AM93" s="49"/>
      <c r="AN93" s="49"/>
      <c r="AO93" s="49"/>
      <c r="AP93" s="49"/>
      <c r="AQ93" s="49"/>
      <c r="AR93" s="49"/>
      <c r="AS93" s="49"/>
      <c r="AT93" s="49"/>
      <c r="AU93" s="49"/>
      <c r="AV93" s="49"/>
    </row>
    <row r="94" spans="1:48" x14ac:dyDescent="0.25">
      <c r="A94" s="334"/>
      <c r="B94" s="190" t="s">
        <v>249</v>
      </c>
      <c r="C94" s="191">
        <v>28848.286266971321</v>
      </c>
      <c r="D94" s="192">
        <v>892.95956469106227</v>
      </c>
      <c r="E94" s="192">
        <v>813.46675700973674</v>
      </c>
      <c r="F94" s="192">
        <v>1083.5746356947634</v>
      </c>
      <c r="G94" s="192">
        <v>2555.152336421208</v>
      </c>
      <c r="H94" s="192">
        <v>7308.5939494102886</v>
      </c>
      <c r="I94" s="192">
        <v>1127895.3584004636</v>
      </c>
      <c r="J94" s="192">
        <v>354349.7599312939</v>
      </c>
      <c r="K94" s="193">
        <f t="shared" si="2"/>
        <v>1141.0040913865857</v>
      </c>
      <c r="L94" s="192">
        <v>7308.5939494102886</v>
      </c>
      <c r="M94" s="322"/>
      <c r="N94" s="334"/>
      <c r="O94" s="190" t="s">
        <v>249</v>
      </c>
      <c r="P94" s="191">
        <v>30581.927184669959</v>
      </c>
      <c r="Q94" s="192">
        <v>2569.6103325803347</v>
      </c>
      <c r="R94" s="192">
        <v>2360.4853402982844</v>
      </c>
      <c r="S94" s="192">
        <v>1083.5746356947634</v>
      </c>
      <c r="T94" s="192">
        <v>2555.152336421208</v>
      </c>
      <c r="U94" s="192">
        <v>19082.084457729998</v>
      </c>
      <c r="V94" s="192">
        <v>1185293.63974516</v>
      </c>
      <c r="W94" s="192">
        <v>372382.52073675086</v>
      </c>
      <c r="X94" s="193">
        <f t="shared" si="3"/>
        <v>1141.0040913865857</v>
      </c>
      <c r="Y94" s="204"/>
      <c r="Z94" s="49"/>
      <c r="AA94" s="49"/>
      <c r="AB94" s="49"/>
      <c r="AC94" s="49"/>
      <c r="AD94" s="49"/>
      <c r="AE94" s="49"/>
      <c r="AF94" s="49"/>
      <c r="AG94" s="49"/>
      <c r="AH94" s="49"/>
      <c r="AI94" s="49"/>
      <c r="AJ94" s="49"/>
      <c r="AK94" s="49"/>
      <c r="AL94" s="49"/>
      <c r="AM94" s="49"/>
      <c r="AN94" s="49"/>
      <c r="AO94" s="49"/>
      <c r="AP94" s="49"/>
      <c r="AQ94" s="49"/>
      <c r="AR94" s="49"/>
      <c r="AS94" s="49"/>
      <c r="AT94" s="49"/>
      <c r="AU94" s="49"/>
      <c r="AV94" s="49"/>
    </row>
    <row r="95" spans="1:48" x14ac:dyDescent="0.25">
      <c r="A95" s="334"/>
      <c r="B95" s="190" t="s">
        <v>250</v>
      </c>
      <c r="C95" s="191">
        <v>43062.756698327168</v>
      </c>
      <c r="D95" s="192">
        <v>3615.4271107515733</v>
      </c>
      <c r="E95" s="192">
        <v>3321.1893855095996</v>
      </c>
      <c r="F95" s="192">
        <v>1524.5820818117845</v>
      </c>
      <c r="G95" s="192">
        <v>3595.0841502755734</v>
      </c>
      <c r="H95" s="192">
        <v>26848.377463160421</v>
      </c>
      <c r="I95" s="192">
        <v>1667701.0190334334</v>
      </c>
      <c r="J95" s="192">
        <v>523939.99969633459</v>
      </c>
      <c r="K95" s="193">
        <f t="shared" si="2"/>
        <v>1605.384932147809</v>
      </c>
      <c r="L95" s="192">
        <v>26848.377463160421</v>
      </c>
      <c r="M95" s="322"/>
      <c r="N95" s="334"/>
      <c r="O95" s="190" t="s">
        <v>250</v>
      </c>
      <c r="P95" s="191">
        <v>43062.756698327175</v>
      </c>
      <c r="Q95" s="192">
        <v>3615.4271107515733</v>
      </c>
      <c r="R95" s="192">
        <v>3321.1893855095996</v>
      </c>
      <c r="S95" s="192">
        <v>1524.5820818117845</v>
      </c>
      <c r="T95" s="192">
        <v>3595.0841502755734</v>
      </c>
      <c r="U95" s="192">
        <v>26848.377463160421</v>
      </c>
      <c r="V95" s="192">
        <v>1667701.0190334334</v>
      </c>
      <c r="W95" s="192">
        <v>523939.99969633459</v>
      </c>
      <c r="X95" s="193">
        <f t="shared" si="3"/>
        <v>1605.384932147809</v>
      </c>
      <c r="Y95" s="204"/>
      <c r="Z95" s="49"/>
      <c r="AA95" s="49"/>
      <c r="AB95" s="49"/>
      <c r="AC95" s="49"/>
      <c r="AD95" s="49"/>
      <c r="AE95" s="49"/>
      <c r="AF95" s="49"/>
      <c r="AG95" s="49"/>
      <c r="AH95" s="49"/>
      <c r="AI95" s="49"/>
      <c r="AJ95" s="49"/>
      <c r="AK95" s="49"/>
      <c r="AL95" s="49"/>
      <c r="AM95" s="49"/>
      <c r="AN95" s="49"/>
      <c r="AO95" s="49"/>
      <c r="AP95" s="49"/>
      <c r="AQ95" s="49"/>
      <c r="AR95" s="49"/>
      <c r="AS95" s="49"/>
      <c r="AT95" s="49"/>
      <c r="AU95" s="49"/>
      <c r="AV95" s="49"/>
    </row>
    <row r="96" spans="1:48" x14ac:dyDescent="0.25">
      <c r="A96" s="334"/>
      <c r="B96" s="190" t="s">
        <v>251</v>
      </c>
      <c r="C96" s="191">
        <v>30138.088068421948</v>
      </c>
      <c r="D96" s="192">
        <v>974.32538751465199</v>
      </c>
      <c r="E96" s="192">
        <v>879.10975987786651</v>
      </c>
      <c r="F96" s="192">
        <v>1228.6389980002289</v>
      </c>
      <c r="G96" s="192">
        <v>2736.6085514983561</v>
      </c>
      <c r="H96" s="192">
        <v>7762.8090790526867</v>
      </c>
      <c r="I96" s="192">
        <v>1231958.1943450759</v>
      </c>
      <c r="J96" s="192">
        <v>390700.04722385982</v>
      </c>
      <c r="K96" s="193">
        <f t="shared" si="2"/>
        <v>1293.7568648942408</v>
      </c>
      <c r="L96" s="192">
        <v>7762.8090790526867</v>
      </c>
      <c r="M96" s="322"/>
      <c r="N96" s="334"/>
      <c r="O96" s="190" t="s">
        <v>251</v>
      </c>
      <c r="P96" s="191">
        <v>31941.302089716897</v>
      </c>
      <c r="Q96" s="192">
        <v>2821.3129906335143</v>
      </c>
      <c r="R96" s="192">
        <v>2560.2097410933543</v>
      </c>
      <c r="S96" s="192">
        <v>1228.6389980002289</v>
      </c>
      <c r="T96" s="192">
        <v>2736.6085514983561</v>
      </c>
      <c r="U96" s="192">
        <v>20030.747702801171</v>
      </c>
      <c r="V96" s="192">
        <v>1297037.0117025082</v>
      </c>
      <c r="W96" s="192">
        <v>411341.28272858838</v>
      </c>
      <c r="X96" s="193">
        <f t="shared" si="3"/>
        <v>1293.7568648942408</v>
      </c>
      <c r="Y96" s="204"/>
      <c r="Z96" s="49"/>
      <c r="AA96" s="49"/>
      <c r="AB96" s="49"/>
      <c r="AC96" s="49"/>
      <c r="AD96" s="49"/>
      <c r="AE96" s="49"/>
      <c r="AF96" s="49"/>
      <c r="AG96" s="49"/>
      <c r="AH96" s="49"/>
      <c r="AI96" s="49"/>
      <c r="AJ96" s="49"/>
      <c r="AK96" s="49"/>
      <c r="AL96" s="49"/>
      <c r="AM96" s="49"/>
      <c r="AN96" s="49"/>
      <c r="AO96" s="49"/>
      <c r="AP96" s="49"/>
      <c r="AQ96" s="49"/>
      <c r="AR96" s="49"/>
      <c r="AS96" s="49"/>
      <c r="AT96" s="49"/>
      <c r="AU96" s="49"/>
      <c r="AV96" s="49"/>
    </row>
    <row r="97" spans="1:48" x14ac:dyDescent="0.25">
      <c r="A97" s="334"/>
      <c r="B97" s="190" t="s">
        <v>252</v>
      </c>
      <c r="C97" s="191">
        <v>136843.89681242465</v>
      </c>
      <c r="D97" s="192">
        <v>4038.9888715479665</v>
      </c>
      <c r="E97" s="192">
        <v>3682.8408866696282</v>
      </c>
      <c r="F97" s="192">
        <v>5157.2115402854724</v>
      </c>
      <c r="G97" s="192">
        <v>12539.565395468286</v>
      </c>
      <c r="H97" s="192">
        <v>35048.846104774362</v>
      </c>
      <c r="I97" s="192">
        <v>5328935.8136169389</v>
      </c>
      <c r="J97" s="192">
        <v>1674032.0225647045</v>
      </c>
      <c r="K97" s="193">
        <f t="shared" si="2"/>
        <v>5430.5437519206025</v>
      </c>
      <c r="L97" s="192">
        <v>35048.846104774362</v>
      </c>
      <c r="M97" s="322"/>
      <c r="N97" s="334"/>
      <c r="O97" s="190" t="s">
        <v>252</v>
      </c>
      <c r="P97" s="191">
        <v>145331.32558398208</v>
      </c>
      <c r="Q97" s="192">
        <v>12170.784782431991</v>
      </c>
      <c r="R97" s="192">
        <v>11183.221346339735</v>
      </c>
      <c r="S97" s="192">
        <v>5157.2115402854724</v>
      </c>
      <c r="T97" s="192">
        <v>12539.565395468286</v>
      </c>
      <c r="U97" s="192">
        <v>91231.557072474898</v>
      </c>
      <c r="V97" s="192">
        <v>5610513.5048045442</v>
      </c>
      <c r="W97" s="192">
        <v>1762486.7892590016</v>
      </c>
      <c r="X97" s="193">
        <f t="shared" si="3"/>
        <v>5430.5437519206025</v>
      </c>
      <c r="Y97" s="204"/>
      <c r="Z97" s="49"/>
      <c r="AA97" s="49"/>
      <c r="AB97" s="49"/>
      <c r="AC97" s="49"/>
      <c r="AD97" s="49"/>
      <c r="AE97" s="49"/>
      <c r="AF97" s="49"/>
      <c r="AG97" s="49"/>
      <c r="AH97" s="49"/>
      <c r="AI97" s="49"/>
      <c r="AJ97" s="49"/>
      <c r="AK97" s="49"/>
      <c r="AL97" s="49"/>
      <c r="AM97" s="49"/>
      <c r="AN97" s="49"/>
      <c r="AO97" s="49"/>
      <c r="AP97" s="49"/>
      <c r="AQ97" s="49"/>
      <c r="AR97" s="49"/>
      <c r="AS97" s="49"/>
      <c r="AT97" s="49"/>
      <c r="AU97" s="49"/>
      <c r="AV97" s="49"/>
    </row>
    <row r="98" spans="1:48" x14ac:dyDescent="0.25">
      <c r="A98" s="334"/>
      <c r="B98" s="190" t="s">
        <v>253</v>
      </c>
      <c r="C98" s="191">
        <v>15936.699538493223</v>
      </c>
      <c r="D98" s="192">
        <v>456.74152270545727</v>
      </c>
      <c r="E98" s="192">
        <v>416.30014048509111</v>
      </c>
      <c r="F98" s="192">
        <v>576.1463706792598</v>
      </c>
      <c r="G98" s="192">
        <v>1357.4548620793209</v>
      </c>
      <c r="H98" s="192">
        <v>3579.8898534617047</v>
      </c>
      <c r="I98" s="192">
        <v>594935.69092305354</v>
      </c>
      <c r="J98" s="192">
        <v>186947.25365550275</v>
      </c>
      <c r="K98" s="193">
        <f t="shared" si="2"/>
        <v>606.68212832526058</v>
      </c>
      <c r="L98" s="192">
        <v>3579.8898534617047</v>
      </c>
      <c r="M98" s="322"/>
      <c r="N98" s="334"/>
      <c r="O98" s="190" t="s">
        <v>253</v>
      </c>
      <c r="P98" s="191">
        <v>16909.330724151328</v>
      </c>
      <c r="Q98" s="192">
        <v>1363.0218493731882</v>
      </c>
      <c r="R98" s="192">
        <v>1254.0881784749004</v>
      </c>
      <c r="S98" s="192">
        <v>576.1463706792598</v>
      </c>
      <c r="T98" s="192">
        <v>1357.4548620793209</v>
      </c>
      <c r="U98" s="192">
        <v>10133.017119443224</v>
      </c>
      <c r="V98" s="192">
        <v>625749.16985623946</v>
      </c>
      <c r="W98" s="192">
        <v>196629.80654569034</v>
      </c>
      <c r="X98" s="193">
        <f t="shared" si="3"/>
        <v>606.68212832526058</v>
      </c>
      <c r="Y98" s="204"/>
      <c r="Z98" s="49"/>
      <c r="AA98" s="49"/>
      <c r="AB98" s="49"/>
      <c r="AC98" s="49"/>
      <c r="AD98" s="49"/>
      <c r="AE98" s="49"/>
      <c r="AF98" s="49"/>
      <c r="AG98" s="49"/>
      <c r="AH98" s="49"/>
      <c r="AI98" s="49"/>
      <c r="AJ98" s="49"/>
      <c r="AK98" s="49"/>
      <c r="AL98" s="49"/>
      <c r="AM98" s="49"/>
      <c r="AN98" s="49"/>
      <c r="AO98" s="49"/>
      <c r="AP98" s="49"/>
      <c r="AQ98" s="49"/>
      <c r="AR98" s="49"/>
      <c r="AS98" s="49"/>
      <c r="AT98" s="49"/>
      <c r="AU98" s="49"/>
      <c r="AV98" s="49"/>
    </row>
    <row r="99" spans="1:48" ht="15.75" thickBot="1" x14ac:dyDescent="0.3">
      <c r="A99" s="335"/>
      <c r="B99" s="198" t="s">
        <v>254</v>
      </c>
      <c r="C99" s="199">
        <v>815148.88044258533</v>
      </c>
      <c r="D99" s="200">
        <v>30755.306107498152</v>
      </c>
      <c r="E99" s="200">
        <v>28112.871221232101</v>
      </c>
      <c r="F99" s="200">
        <v>30490.722491391338</v>
      </c>
      <c r="G99" s="200">
        <v>72964.437234121157</v>
      </c>
      <c r="H99" s="200">
        <v>243570.36022238925</v>
      </c>
      <c r="I99" s="200">
        <v>32080787.83759173</v>
      </c>
      <c r="J99" s="200">
        <v>10082621.91989656</v>
      </c>
      <c r="K99" s="201">
        <f t="shared" si="2"/>
        <v>32106.730783435076</v>
      </c>
      <c r="L99" s="200">
        <v>250689.95522948328</v>
      </c>
      <c r="M99" s="184">
        <f>H99/L99</f>
        <v>0.97159999888876003</v>
      </c>
      <c r="N99" s="335"/>
      <c r="O99" s="198" t="s">
        <v>254</v>
      </c>
      <c r="P99" s="199">
        <v>857964.40393085941</v>
      </c>
      <c r="Q99" s="200">
        <v>72973.658023529424</v>
      </c>
      <c r="R99" s="200">
        <v>67068.062322893747</v>
      </c>
      <c r="S99" s="200">
        <v>30490.722491391345</v>
      </c>
      <c r="T99" s="200">
        <v>72964.437234121157</v>
      </c>
      <c r="U99" s="200">
        <v>543969.7273533619</v>
      </c>
      <c r="V99" s="200">
        <v>33539784.163907003</v>
      </c>
      <c r="W99" s="200">
        <v>10541198.049826212</v>
      </c>
      <c r="X99" s="201">
        <f t="shared" si="3"/>
        <v>32106.730783435083</v>
      </c>
      <c r="Y99" s="204"/>
      <c r="Z99" s="49"/>
      <c r="AA99" s="49"/>
      <c r="AB99" s="49"/>
      <c r="AC99" s="49"/>
      <c r="AD99" s="49"/>
      <c r="AE99" s="49"/>
      <c r="AF99" s="49"/>
      <c r="AG99" s="49"/>
      <c r="AH99" s="49"/>
      <c r="AI99" s="49"/>
      <c r="AJ99" s="49"/>
      <c r="AK99" s="49"/>
      <c r="AL99" s="49"/>
      <c r="AM99" s="49"/>
      <c r="AN99" s="49"/>
      <c r="AO99" s="49"/>
      <c r="AP99" s="49"/>
      <c r="AQ99" s="49"/>
      <c r="AR99" s="49"/>
      <c r="AS99" s="49"/>
      <c r="AT99" s="49"/>
      <c r="AU99" s="49"/>
      <c r="AV99" s="49"/>
    </row>
    <row r="100" spans="1:48" ht="15.75" thickTop="1" x14ac:dyDescent="0.25">
      <c r="A100" s="333">
        <f>A90+1</f>
        <v>2011</v>
      </c>
      <c r="B100" s="185" t="s">
        <v>245</v>
      </c>
      <c r="C100" s="186">
        <v>22233.727371690071</v>
      </c>
      <c r="D100" s="187">
        <v>730.2273952205785</v>
      </c>
      <c r="E100" s="187">
        <v>665.43836346015814</v>
      </c>
      <c r="F100" s="187">
        <v>801.22436136949932</v>
      </c>
      <c r="G100" s="187">
        <v>1891.6174131160956</v>
      </c>
      <c r="H100" s="187">
        <v>5438.7483101020953</v>
      </c>
      <c r="I100" s="187">
        <v>839135.71206968045</v>
      </c>
      <c r="J100" s="187">
        <v>263630.3729795398</v>
      </c>
      <c r="K100" s="188">
        <f t="shared" si="2"/>
        <v>843.68925252208271</v>
      </c>
      <c r="L100" s="187">
        <v>5438.7483101020953</v>
      </c>
      <c r="M100" s="322"/>
      <c r="N100" s="333">
        <f>N90+1</f>
        <v>2011</v>
      </c>
      <c r="O100" s="185" t="s">
        <v>245</v>
      </c>
      <c r="P100" s="186">
        <v>23485.611893054498</v>
      </c>
      <c r="Q100" s="187">
        <v>1912.2425057817495</v>
      </c>
      <c r="R100" s="187">
        <v>1757.8242927277524</v>
      </c>
      <c r="S100" s="187">
        <v>801.22436136949932</v>
      </c>
      <c r="T100" s="187">
        <v>1891.6174131160956</v>
      </c>
      <c r="U100" s="187">
        <v>14248.256468761201</v>
      </c>
      <c r="V100" s="187">
        <v>882535.99191252759</v>
      </c>
      <c r="W100" s="187">
        <v>277265.3926721579</v>
      </c>
      <c r="X100" s="188">
        <f t="shared" si="3"/>
        <v>843.68925252208271</v>
      </c>
      <c r="Y100" s="204"/>
      <c r="Z100" s="306"/>
      <c r="AA100" s="296"/>
      <c r="AB100" s="296"/>
      <c r="AC100" s="296"/>
      <c r="AD100" s="296"/>
      <c r="AE100" s="49"/>
      <c r="AF100" s="49"/>
      <c r="AG100" s="49"/>
      <c r="AH100" s="49"/>
      <c r="AI100" s="49"/>
      <c r="AJ100" s="296"/>
      <c r="AK100" s="296"/>
      <c r="AL100" s="296"/>
      <c r="AM100" s="296"/>
      <c r="AN100" s="296"/>
      <c r="AO100" s="49"/>
      <c r="AP100" s="49"/>
      <c r="AQ100" s="49"/>
      <c r="AR100" s="49"/>
      <c r="AS100" s="49"/>
      <c r="AT100" s="49"/>
      <c r="AU100" s="49"/>
      <c r="AV100" s="49"/>
    </row>
    <row r="101" spans="1:48" x14ac:dyDescent="0.25">
      <c r="A101" s="334"/>
      <c r="B101" s="190" t="s">
        <v>246</v>
      </c>
      <c r="C101" s="191">
        <v>75188.063798260191</v>
      </c>
      <c r="D101" s="192">
        <v>6061.0887523702568</v>
      </c>
      <c r="E101" s="192">
        <v>5576.2016521806363</v>
      </c>
      <c r="F101" s="192">
        <v>2571.1760718806154</v>
      </c>
      <c r="G101" s="192">
        <v>6056.4135291417379</v>
      </c>
      <c r="H101" s="192">
        <v>44966.550089783836</v>
      </c>
      <c r="I101" s="192">
        <v>2771138.4199408446</v>
      </c>
      <c r="J101" s="192">
        <v>870605.84980862215</v>
      </c>
      <c r="K101" s="193">
        <f t="shared" si="2"/>
        <v>2707.4484036902877</v>
      </c>
      <c r="L101" s="192">
        <v>44966.550089783836</v>
      </c>
      <c r="M101" s="322"/>
      <c r="N101" s="334"/>
      <c r="O101" s="190" t="s">
        <v>246</v>
      </c>
      <c r="P101" s="191">
        <v>75332.675866828562</v>
      </c>
      <c r="Q101" s="192">
        <v>6061.0887523702568</v>
      </c>
      <c r="R101" s="192">
        <v>5576.2016521806363</v>
      </c>
      <c r="S101" s="192">
        <v>2571.1760718806149</v>
      </c>
      <c r="T101" s="192">
        <v>6056.4135291417379</v>
      </c>
      <c r="U101" s="192">
        <v>44966.550089783836</v>
      </c>
      <c r="V101" s="192">
        <v>2771138.4199408446</v>
      </c>
      <c r="W101" s="192">
        <v>870605.84980862215</v>
      </c>
      <c r="X101" s="193">
        <f t="shared" si="3"/>
        <v>2707.4484036902873</v>
      </c>
      <c r="Y101" s="204"/>
      <c r="Z101" s="306"/>
      <c r="AA101" s="297"/>
      <c r="AB101" s="298"/>
      <c r="AC101" s="298"/>
      <c r="AD101" s="299"/>
      <c r="AE101" s="298"/>
      <c r="AF101" s="298"/>
      <c r="AG101" s="298"/>
      <c r="AH101" s="298"/>
      <c r="AI101" s="298"/>
      <c r="AJ101" s="297"/>
      <c r="AK101" s="298"/>
      <c r="AL101" s="298"/>
      <c r="AM101" s="299"/>
      <c r="AN101" s="298"/>
      <c r="AO101" s="298"/>
      <c r="AP101" s="298"/>
      <c r="AQ101" s="298"/>
      <c r="AR101" s="298"/>
      <c r="AS101" s="49"/>
      <c r="AT101" s="49"/>
      <c r="AU101" s="49"/>
      <c r="AV101" s="49"/>
    </row>
    <row r="102" spans="1:48" x14ac:dyDescent="0.25">
      <c r="A102" s="334"/>
      <c r="B102" s="194" t="s">
        <v>247</v>
      </c>
      <c r="C102" s="195">
        <v>285545.14674482436</v>
      </c>
      <c r="D102" s="196">
        <v>8744.7685787590945</v>
      </c>
      <c r="E102" s="196">
        <v>7990.789494240893</v>
      </c>
      <c r="F102" s="196">
        <v>10922.28657140697</v>
      </c>
      <c r="G102" s="196">
        <v>25858.496482846233</v>
      </c>
      <c r="H102" s="176">
        <v>70258.830530687061</v>
      </c>
      <c r="I102" s="196">
        <v>11594877.870150499</v>
      </c>
      <c r="J102" s="196">
        <v>3643037.8592698951</v>
      </c>
      <c r="K102" s="197">
        <f t="shared" si="2"/>
        <v>11501.16775969154</v>
      </c>
      <c r="L102" s="196">
        <v>77698.807313100318</v>
      </c>
      <c r="M102" s="178">
        <f>H102/L102</f>
        <v>0.90424593324280222</v>
      </c>
      <c r="N102" s="334"/>
      <c r="O102" s="190" t="s">
        <v>247</v>
      </c>
      <c r="P102" s="191">
        <v>305042.05862166814</v>
      </c>
      <c r="Q102" s="192">
        <v>26264.690459347792</v>
      </c>
      <c r="R102" s="196">
        <v>24193.223066776907</v>
      </c>
      <c r="S102" s="192">
        <v>10922.28657140697</v>
      </c>
      <c r="T102" s="192">
        <v>25858.496482846233</v>
      </c>
      <c r="U102" s="179">
        <v>196501.40367342715</v>
      </c>
      <c r="V102" s="192">
        <v>12203406.228599563</v>
      </c>
      <c r="W102" s="192">
        <v>3834233.7696685945</v>
      </c>
      <c r="X102" s="193">
        <f t="shared" si="3"/>
        <v>11501.16775969154</v>
      </c>
      <c r="Y102" s="204"/>
      <c r="Z102" s="307"/>
      <c r="AA102" s="296"/>
      <c r="AB102" s="296"/>
      <c r="AC102" s="296"/>
      <c r="AD102" s="296"/>
      <c r="AE102" s="296"/>
      <c r="AF102" s="296"/>
      <c r="AG102" s="296"/>
      <c r="AH102" s="296"/>
      <c r="AI102" s="296"/>
      <c r="AJ102" s="304"/>
      <c r="AK102" s="304"/>
      <c r="AL102" s="304"/>
      <c r="AM102" s="304"/>
      <c r="AN102" s="304"/>
      <c r="AO102" s="304"/>
      <c r="AP102" s="304"/>
      <c r="AQ102" s="304"/>
      <c r="AR102" s="304"/>
      <c r="AS102" s="49"/>
      <c r="AT102" s="49"/>
      <c r="AU102" s="49"/>
      <c r="AV102" s="49"/>
    </row>
    <row r="103" spans="1:48" x14ac:dyDescent="0.25">
      <c r="A103" s="334"/>
      <c r="B103" s="190" t="s">
        <v>248</v>
      </c>
      <c r="C103" s="191">
        <v>192660.41566391484</v>
      </c>
      <c r="D103" s="192">
        <v>6003.4966121268226</v>
      </c>
      <c r="E103" s="192">
        <v>5465.0497460406241</v>
      </c>
      <c r="F103" s="192">
        <v>7412.8682050628031</v>
      </c>
      <c r="G103" s="192">
        <v>18255.977162153424</v>
      </c>
      <c r="H103" s="192">
        <v>48356.261847280257</v>
      </c>
      <c r="I103" s="192">
        <v>7757470.2450423539</v>
      </c>
      <c r="J103" s="192">
        <v>2437176.2657359294</v>
      </c>
      <c r="K103" s="193">
        <f t="shared" si="2"/>
        <v>7805.7502199311311</v>
      </c>
      <c r="L103" s="192">
        <v>48356.261847280257</v>
      </c>
      <c r="M103" s="322"/>
      <c r="N103" s="334"/>
      <c r="O103" s="190" t="s">
        <v>248</v>
      </c>
      <c r="P103" s="191">
        <v>206124.36452862795</v>
      </c>
      <c r="Q103" s="192">
        <v>18091.064036927222</v>
      </c>
      <c r="R103" s="192">
        <v>16605.717994028455</v>
      </c>
      <c r="S103" s="192">
        <v>7412.8682050628031</v>
      </c>
      <c r="T103" s="192">
        <v>18255.977162153424</v>
      </c>
      <c r="U103" s="192">
        <v>135088.33417159531</v>
      </c>
      <c r="V103" s="192">
        <v>8168854.6138125546</v>
      </c>
      <c r="W103" s="192">
        <v>2566421.5285384599</v>
      </c>
      <c r="X103" s="193">
        <f t="shared" si="3"/>
        <v>7805.7502199311311</v>
      </c>
      <c r="Y103" s="204"/>
      <c r="Z103" s="49"/>
      <c r="AA103" s="305"/>
      <c r="AB103" s="305"/>
      <c r="AC103" s="305"/>
      <c r="AD103" s="305"/>
      <c r="AE103" s="305"/>
      <c r="AF103" s="305"/>
      <c r="AG103" s="49"/>
      <c r="AH103" s="49"/>
      <c r="AI103" s="49"/>
      <c r="AJ103" s="49"/>
      <c r="AK103" s="49"/>
      <c r="AL103" s="49"/>
      <c r="AM103" s="49"/>
      <c r="AN103" s="49"/>
      <c r="AO103" s="49"/>
      <c r="AP103" s="49"/>
      <c r="AQ103" s="49"/>
      <c r="AR103" s="49"/>
      <c r="AS103" s="49"/>
      <c r="AT103" s="49"/>
      <c r="AU103" s="49"/>
      <c r="AV103" s="49"/>
    </row>
    <row r="104" spans="1:48" x14ac:dyDescent="0.25">
      <c r="A104" s="334"/>
      <c r="B104" s="190" t="s">
        <v>249</v>
      </c>
      <c r="C104" s="191">
        <v>30091.47906900517</v>
      </c>
      <c r="D104" s="192">
        <v>937.60754292561546</v>
      </c>
      <c r="E104" s="192">
        <v>854.1400948602236</v>
      </c>
      <c r="F104" s="192">
        <v>1137.7533674795018</v>
      </c>
      <c r="G104" s="192">
        <v>2682.9099532422683</v>
      </c>
      <c r="H104" s="192">
        <v>7674.0236468808034</v>
      </c>
      <c r="I104" s="192">
        <v>1184290.1263204874</v>
      </c>
      <c r="J104" s="192">
        <v>372067.24792785867</v>
      </c>
      <c r="K104" s="193">
        <f t="shared" si="2"/>
        <v>1198.0542959559152</v>
      </c>
      <c r="L104" s="192">
        <v>7674.0236468808034</v>
      </c>
      <c r="M104" s="322"/>
      <c r="N104" s="334"/>
      <c r="O104" s="190" t="s">
        <v>249</v>
      </c>
      <c r="P104" s="191">
        <v>32003.879827397865</v>
      </c>
      <c r="Q104" s="192">
        <v>2698.0908492093517</v>
      </c>
      <c r="R104" s="192">
        <v>2478.509607313199</v>
      </c>
      <c r="S104" s="192">
        <v>1137.7533674795018</v>
      </c>
      <c r="T104" s="192">
        <v>2682.9099532422683</v>
      </c>
      <c r="U104" s="192">
        <v>20036.188680616495</v>
      </c>
      <c r="V104" s="192">
        <v>1244558.3217324179</v>
      </c>
      <c r="W104" s="192">
        <v>391001.64677358838</v>
      </c>
      <c r="X104" s="193">
        <f t="shared" si="3"/>
        <v>1198.0542959559152</v>
      </c>
      <c r="Y104" s="204"/>
      <c r="Z104" s="49"/>
      <c r="AA104" s="49"/>
      <c r="AB104" s="49"/>
      <c r="AC104" s="49"/>
      <c r="AD104" s="49"/>
      <c r="AE104" s="49"/>
      <c r="AF104" s="49"/>
      <c r="AG104" s="49"/>
      <c r="AH104" s="308"/>
      <c r="AI104" s="49"/>
      <c r="AJ104" s="49"/>
      <c r="AK104" s="49"/>
      <c r="AL104" s="49"/>
      <c r="AM104" s="49"/>
      <c r="AN104" s="49"/>
      <c r="AO104" s="49"/>
      <c r="AP104" s="49"/>
      <c r="AQ104" s="49"/>
      <c r="AR104" s="49"/>
      <c r="AS104" s="49"/>
      <c r="AT104" s="49"/>
      <c r="AU104" s="49"/>
      <c r="AV104" s="49"/>
    </row>
    <row r="105" spans="1:48" x14ac:dyDescent="0.25">
      <c r="A105" s="334"/>
      <c r="B105" s="190" t="s">
        <v>250</v>
      </c>
      <c r="C105" s="191">
        <v>44929.419864228745</v>
      </c>
      <c r="D105" s="192">
        <v>3796.1984662891523</v>
      </c>
      <c r="E105" s="192">
        <v>3487.2488547850799</v>
      </c>
      <c r="F105" s="192">
        <v>1600.8111859023738</v>
      </c>
      <c r="G105" s="192">
        <v>3774.8383577893524</v>
      </c>
      <c r="H105" s="192">
        <v>28190.796336318443</v>
      </c>
      <c r="I105" s="192">
        <v>1751086.0699851054</v>
      </c>
      <c r="J105" s="192">
        <v>550136.99968115147</v>
      </c>
      <c r="K105" s="193">
        <f t="shared" si="2"/>
        <v>1685.6541787551996</v>
      </c>
      <c r="L105" s="192">
        <v>28190.796336318443</v>
      </c>
      <c r="M105" s="322"/>
      <c r="N105" s="334"/>
      <c r="O105" s="190" t="s">
        <v>250</v>
      </c>
      <c r="P105" s="191">
        <v>45069.273795490495</v>
      </c>
      <c r="Q105" s="192">
        <v>3796.1984662891523</v>
      </c>
      <c r="R105" s="192">
        <v>3487.2488547850799</v>
      </c>
      <c r="S105" s="192">
        <v>1600.8111859023738</v>
      </c>
      <c r="T105" s="192">
        <v>3774.8383577893524</v>
      </c>
      <c r="U105" s="192">
        <v>28190.796336318443</v>
      </c>
      <c r="V105" s="192">
        <v>1751086.0699851052</v>
      </c>
      <c r="W105" s="192">
        <v>550136.99968115136</v>
      </c>
      <c r="X105" s="193">
        <f t="shared" si="3"/>
        <v>1685.6541787551996</v>
      </c>
      <c r="Y105" s="204"/>
      <c r="Z105" s="49"/>
      <c r="AA105" s="49"/>
      <c r="AB105" s="49"/>
      <c r="AC105" s="49"/>
      <c r="AD105" s="49"/>
      <c r="AE105" s="49"/>
      <c r="AF105" s="49"/>
      <c r="AG105" s="49"/>
      <c r="AH105" s="49"/>
      <c r="AI105" s="49"/>
      <c r="AJ105" s="49"/>
      <c r="AK105" s="49"/>
      <c r="AL105" s="49"/>
      <c r="AM105" s="49"/>
      <c r="AN105" s="49"/>
      <c r="AO105" s="49"/>
      <c r="AP105" s="49"/>
      <c r="AQ105" s="49"/>
      <c r="AR105" s="49"/>
      <c r="AS105" s="49"/>
      <c r="AT105" s="49"/>
      <c r="AU105" s="49"/>
      <c r="AV105" s="49"/>
    </row>
    <row r="106" spans="1:48" x14ac:dyDescent="0.25">
      <c r="A106" s="334"/>
      <c r="B106" s="190" t="s">
        <v>251</v>
      </c>
      <c r="C106" s="191">
        <v>30797.328481765166</v>
      </c>
      <c r="D106" s="192">
        <v>1006.4781253026355</v>
      </c>
      <c r="E106" s="192">
        <v>908.12038195383593</v>
      </c>
      <c r="F106" s="192">
        <v>1269.1840849342364</v>
      </c>
      <c r="G106" s="192">
        <v>2826.9166336978019</v>
      </c>
      <c r="H106" s="192">
        <v>8018.9817786614258</v>
      </c>
      <c r="I106" s="192">
        <v>1272612.8147584631</v>
      </c>
      <c r="J106" s="192">
        <v>403593.14878224721</v>
      </c>
      <c r="K106" s="193">
        <f t="shared" si="2"/>
        <v>1336.4508414357508</v>
      </c>
      <c r="L106" s="192">
        <v>8018.9817786614258</v>
      </c>
      <c r="M106" s="322"/>
      <c r="N106" s="334"/>
      <c r="O106" s="190" t="s">
        <v>251</v>
      </c>
      <c r="P106" s="191">
        <v>32864.21271267446</v>
      </c>
      <c r="Q106" s="192">
        <v>2914.4163193244203</v>
      </c>
      <c r="R106" s="192">
        <v>2644.6966625494351</v>
      </c>
      <c r="S106" s="192">
        <v>1269.1840849342364</v>
      </c>
      <c r="T106" s="192">
        <v>2826.9166336978014</v>
      </c>
      <c r="U106" s="192">
        <v>20691.762376993611</v>
      </c>
      <c r="V106" s="192">
        <v>1339839.2330886908</v>
      </c>
      <c r="W106" s="192">
        <v>424915.5450586318</v>
      </c>
      <c r="X106" s="193">
        <f t="shared" si="3"/>
        <v>1336.4508414357508</v>
      </c>
      <c r="Y106" s="204"/>
      <c r="Z106" s="49"/>
      <c r="AA106" s="49"/>
      <c r="AB106" s="49"/>
      <c r="AC106" s="49"/>
      <c r="AD106" s="49"/>
      <c r="AE106" s="49"/>
      <c r="AF106" s="49"/>
      <c r="AG106" s="49"/>
      <c r="AH106" s="49"/>
      <c r="AI106" s="49"/>
      <c r="AJ106" s="300"/>
      <c r="AK106" s="49"/>
      <c r="AL106" s="49"/>
      <c r="AM106" s="49"/>
      <c r="AN106" s="49"/>
      <c r="AO106" s="49"/>
      <c r="AP106" s="49"/>
      <c r="AQ106" s="49"/>
      <c r="AR106" s="49"/>
      <c r="AS106" s="49"/>
      <c r="AT106" s="49"/>
      <c r="AU106" s="49"/>
      <c r="AV106" s="49"/>
    </row>
    <row r="107" spans="1:48" x14ac:dyDescent="0.25">
      <c r="A107" s="334"/>
      <c r="B107" s="190" t="s">
        <v>252</v>
      </c>
      <c r="C107" s="191">
        <v>142351.41412437041</v>
      </c>
      <c r="D107" s="192">
        <v>4252.16263542053</v>
      </c>
      <c r="E107" s="192">
        <v>3877.228427291705</v>
      </c>
      <c r="F107" s="192">
        <v>5419.9023621494762</v>
      </c>
      <c r="G107" s="192">
        <v>13177.401682598818</v>
      </c>
      <c r="H107" s="192">
        <v>36908.343795624329</v>
      </c>
      <c r="I107" s="192">
        <v>5612165.5341992369</v>
      </c>
      <c r="J107" s="192">
        <v>1763004.3744842079</v>
      </c>
      <c r="K107" s="193">
        <f t="shared" si="2"/>
        <v>5707.1571873433977</v>
      </c>
      <c r="L107" s="192">
        <v>36908.343795624329</v>
      </c>
      <c r="M107" s="322"/>
      <c r="N107" s="334"/>
      <c r="O107" s="190" t="s">
        <v>252</v>
      </c>
      <c r="P107" s="191">
        <v>152259.59011046865</v>
      </c>
      <c r="Q107" s="192">
        <v>12808.767096923802</v>
      </c>
      <c r="R107" s="192">
        <v>11769.453414674987</v>
      </c>
      <c r="S107" s="192">
        <v>5419.9023621494762</v>
      </c>
      <c r="T107" s="192">
        <v>13177.401682598818</v>
      </c>
      <c r="U107" s="192">
        <v>96068.799386179788</v>
      </c>
      <c r="V107" s="192">
        <v>5908514.3998358976</v>
      </c>
      <c r="W107" s="192">
        <v>1856099.2789664678</v>
      </c>
      <c r="X107" s="193">
        <f t="shared" si="3"/>
        <v>5707.1571873433977</v>
      </c>
      <c r="Y107" s="204"/>
      <c r="Z107" s="49"/>
      <c r="AA107" s="49"/>
      <c r="AB107" s="49"/>
      <c r="AC107" s="49"/>
      <c r="AD107" s="49"/>
      <c r="AE107" s="49"/>
      <c r="AF107" s="49"/>
      <c r="AG107" s="49"/>
      <c r="AH107" s="49"/>
      <c r="AI107" s="49"/>
      <c r="AJ107" s="49"/>
      <c r="AK107" s="49"/>
      <c r="AL107" s="49"/>
      <c r="AM107" s="49"/>
      <c r="AN107" s="49"/>
      <c r="AO107" s="49"/>
      <c r="AP107" s="49"/>
      <c r="AQ107" s="49"/>
      <c r="AR107" s="49"/>
      <c r="AS107" s="49"/>
      <c r="AT107" s="49"/>
      <c r="AU107" s="49"/>
      <c r="AV107" s="49"/>
    </row>
    <row r="108" spans="1:48" x14ac:dyDescent="0.25">
      <c r="A108" s="334"/>
      <c r="B108" s="190" t="s">
        <v>253</v>
      </c>
      <c r="C108" s="191">
        <v>16102.805079132278</v>
      </c>
      <c r="D108" s="192">
        <v>464.50612859145002</v>
      </c>
      <c r="E108" s="192">
        <v>423.37724287333765</v>
      </c>
      <c r="F108" s="192">
        <v>585.94085898080721</v>
      </c>
      <c r="G108" s="192">
        <v>1380.5315947346694</v>
      </c>
      <c r="H108" s="192">
        <v>3640.7479809705537</v>
      </c>
      <c r="I108" s="192">
        <v>605049.59766874532</v>
      </c>
      <c r="J108" s="192">
        <v>190125.35696764625</v>
      </c>
      <c r="K108" s="193">
        <f t="shared" si="2"/>
        <v>616.99572450679</v>
      </c>
      <c r="L108" s="192">
        <v>3640.7479809705537</v>
      </c>
      <c r="M108" s="322"/>
      <c r="N108" s="334"/>
      <c r="O108" s="190" t="s">
        <v>253</v>
      </c>
      <c r="P108" s="191">
        <v>17181.596797308979</v>
      </c>
      <c r="Q108" s="192">
        <v>1386.1932208125322</v>
      </c>
      <c r="R108" s="192">
        <v>1275.4076775089736</v>
      </c>
      <c r="S108" s="192">
        <v>585.94085898080721</v>
      </c>
      <c r="T108" s="192">
        <v>1380.5315947346694</v>
      </c>
      <c r="U108" s="192">
        <v>10305.278410473757</v>
      </c>
      <c r="V108" s="192">
        <v>636386.90574379545</v>
      </c>
      <c r="W108" s="192">
        <v>199972.51325696707</v>
      </c>
      <c r="X108" s="193">
        <f t="shared" si="3"/>
        <v>616.99572450679</v>
      </c>
      <c r="Y108" s="204"/>
      <c r="Z108" s="49"/>
      <c r="AA108" s="49"/>
      <c r="AB108" s="49"/>
      <c r="AC108" s="49"/>
      <c r="AD108" s="49"/>
      <c r="AE108" s="49"/>
      <c r="AF108" s="49"/>
      <c r="AG108" s="49"/>
      <c r="AH108" s="49"/>
      <c r="AI108" s="49"/>
      <c r="AJ108" s="49"/>
      <c r="AK108" s="49"/>
      <c r="AL108" s="49"/>
      <c r="AM108" s="49"/>
      <c r="AN108" s="49"/>
      <c r="AO108" s="49"/>
      <c r="AP108" s="49"/>
      <c r="AQ108" s="49"/>
      <c r="AR108" s="49"/>
      <c r="AS108" s="49"/>
      <c r="AT108" s="49"/>
      <c r="AU108" s="49"/>
      <c r="AV108" s="49"/>
    </row>
    <row r="109" spans="1:48" ht="15.75" thickBot="1" x14ac:dyDescent="0.3">
      <c r="A109" s="335"/>
      <c r="B109" s="198" t="s">
        <v>254</v>
      </c>
      <c r="C109" s="199">
        <v>839899.80019719119</v>
      </c>
      <c r="D109" s="200">
        <v>31996.534237006133</v>
      </c>
      <c r="E109" s="200">
        <v>29247.594257686498</v>
      </c>
      <c r="F109" s="200">
        <v>31721.147069166283</v>
      </c>
      <c r="G109" s="200">
        <v>75905.102809320408</v>
      </c>
      <c r="H109" s="200">
        <v>253453.28431630883</v>
      </c>
      <c r="I109" s="200">
        <v>33387826.390135422</v>
      </c>
      <c r="J109" s="200">
        <v>10493377.475637099</v>
      </c>
      <c r="K109" s="201">
        <f t="shared" si="2"/>
        <v>33402.367863832093</v>
      </c>
      <c r="L109" s="200">
        <v>260893.26109872208</v>
      </c>
      <c r="M109" s="184">
        <f>H109/L109</f>
        <v>0.97148267934909227</v>
      </c>
      <c r="N109" s="335"/>
      <c r="O109" s="198" t="s">
        <v>254</v>
      </c>
      <c r="P109" s="199">
        <v>889363.26415351976</v>
      </c>
      <c r="Q109" s="200">
        <v>75932.751706986281</v>
      </c>
      <c r="R109" s="200">
        <v>69788.283222545433</v>
      </c>
      <c r="S109" s="200">
        <v>31721.147069166283</v>
      </c>
      <c r="T109" s="200">
        <v>75905.102809320408</v>
      </c>
      <c r="U109" s="200">
        <v>566097.36959414952</v>
      </c>
      <c r="V109" s="200">
        <v>34906320.184651397</v>
      </c>
      <c r="W109" s="200">
        <v>10970652.52442464</v>
      </c>
      <c r="X109" s="201">
        <f t="shared" si="3"/>
        <v>33402.367863832093</v>
      </c>
      <c r="Y109" s="204"/>
      <c r="Z109" s="49"/>
      <c r="AA109" s="49"/>
      <c r="AB109" s="49"/>
      <c r="AC109" s="49"/>
      <c r="AD109" s="49"/>
      <c r="AE109" s="49"/>
      <c r="AF109" s="49"/>
      <c r="AG109" s="49"/>
      <c r="AH109" s="49"/>
      <c r="AI109" s="49"/>
      <c r="AJ109" s="49"/>
      <c r="AK109" s="49"/>
      <c r="AL109" s="49"/>
      <c r="AM109" s="49"/>
      <c r="AN109" s="49"/>
      <c r="AO109" s="49"/>
      <c r="AP109" s="49"/>
      <c r="AQ109" s="49"/>
      <c r="AR109" s="49"/>
      <c r="AS109" s="49"/>
      <c r="AT109" s="49"/>
      <c r="AU109" s="49"/>
      <c r="AV109" s="49"/>
    </row>
    <row r="110" spans="1:48" ht="15.75" thickTop="1" x14ac:dyDescent="0.25">
      <c r="A110" s="333">
        <f>A100+1</f>
        <v>2012</v>
      </c>
      <c r="B110" s="185" t="s">
        <v>245</v>
      </c>
      <c r="C110" s="186">
        <v>22786.497319047969</v>
      </c>
      <c r="D110" s="187">
        <v>754.32489926285746</v>
      </c>
      <c r="E110" s="187">
        <v>687.39782945434331</v>
      </c>
      <c r="F110" s="187">
        <v>827.66476529469253</v>
      </c>
      <c r="G110" s="187">
        <v>1954.040787748926</v>
      </c>
      <c r="H110" s="187">
        <v>5618.2270043354629</v>
      </c>
      <c r="I110" s="187">
        <v>866827.19056797971</v>
      </c>
      <c r="J110" s="187">
        <v>272330.17528786452</v>
      </c>
      <c r="K110" s="188">
        <f t="shared" si="2"/>
        <v>871.53099785531117</v>
      </c>
      <c r="L110" s="187">
        <v>5618.2270043354629</v>
      </c>
      <c r="M110" s="322"/>
      <c r="N110" s="333">
        <f>N100+1</f>
        <v>2012</v>
      </c>
      <c r="O110" s="185" t="s">
        <v>245</v>
      </c>
      <c r="P110" s="186">
        <v>24215.263033933632</v>
      </c>
      <c r="Q110" s="187">
        <v>1975.3465084725467</v>
      </c>
      <c r="R110" s="187">
        <v>1815.8324943877678</v>
      </c>
      <c r="S110" s="187">
        <v>827.66476529469253</v>
      </c>
      <c r="T110" s="187">
        <v>1954.040787748926</v>
      </c>
      <c r="U110" s="187">
        <v>14718.448932230318</v>
      </c>
      <c r="V110" s="187">
        <v>911659.67964564089</v>
      </c>
      <c r="W110" s="187">
        <v>286415.15063033905</v>
      </c>
      <c r="X110" s="188">
        <f t="shared" si="3"/>
        <v>871.53099785531117</v>
      </c>
      <c r="Y110" s="204"/>
      <c r="Z110" s="49"/>
      <c r="AA110" s="49"/>
      <c r="AB110" s="49"/>
      <c r="AC110" s="49"/>
      <c r="AD110" s="49"/>
      <c r="AE110" s="49"/>
      <c r="AF110" s="49"/>
      <c r="AG110" s="49"/>
      <c r="AH110" s="49"/>
      <c r="AI110" s="49"/>
      <c r="AJ110" s="49"/>
      <c r="AK110" s="49"/>
      <c r="AL110" s="49"/>
      <c r="AM110" s="49"/>
      <c r="AN110" s="49"/>
      <c r="AO110" s="49"/>
      <c r="AP110" s="49"/>
      <c r="AQ110" s="49"/>
      <c r="AR110" s="49"/>
      <c r="AS110" s="49"/>
      <c r="AT110" s="49"/>
      <c r="AU110" s="49"/>
      <c r="AV110" s="49"/>
    </row>
    <row r="111" spans="1:48" x14ac:dyDescent="0.25">
      <c r="A111" s="334"/>
      <c r="B111" s="190" t="s">
        <v>246</v>
      </c>
      <c r="C111" s="191">
        <v>77100.858015766818</v>
      </c>
      <c r="D111" s="192">
        <v>6261.1046811984734</v>
      </c>
      <c r="E111" s="192">
        <v>5760.2163067025958</v>
      </c>
      <c r="F111" s="192">
        <v>2656.0248822526746</v>
      </c>
      <c r="G111" s="192">
        <v>6256.275175603414</v>
      </c>
      <c r="H111" s="192">
        <v>46450.446242746686</v>
      </c>
      <c r="I111" s="192">
        <v>2862585.987798892</v>
      </c>
      <c r="J111" s="192">
        <v>899335.84285230644</v>
      </c>
      <c r="K111" s="193">
        <f t="shared" si="2"/>
        <v>2796.7942010120664</v>
      </c>
      <c r="L111" s="192">
        <v>46450.446242746686</v>
      </c>
      <c r="M111" s="322"/>
      <c r="N111" s="334"/>
      <c r="O111" s="190" t="s">
        <v>246</v>
      </c>
      <c r="P111" s="191">
        <v>77679.432919541126</v>
      </c>
      <c r="Q111" s="192">
        <v>6261.1046811984734</v>
      </c>
      <c r="R111" s="192">
        <v>5760.2163067025958</v>
      </c>
      <c r="S111" s="192">
        <v>2656.0248822526746</v>
      </c>
      <c r="T111" s="192">
        <v>6256.275175603414</v>
      </c>
      <c r="U111" s="192">
        <v>46450.446242746686</v>
      </c>
      <c r="V111" s="192">
        <v>2862585.987798892</v>
      </c>
      <c r="W111" s="192">
        <v>899335.84285230644</v>
      </c>
      <c r="X111" s="193">
        <f t="shared" si="3"/>
        <v>2796.7942010120664</v>
      </c>
      <c r="Y111" s="204"/>
      <c r="Z111" s="49"/>
      <c r="AA111" s="49"/>
      <c r="AB111" s="49"/>
      <c r="AC111" s="49"/>
      <c r="AD111" s="49"/>
      <c r="AE111" s="49"/>
      <c r="AF111" s="49"/>
      <c r="AG111" s="49"/>
      <c r="AH111" s="49"/>
      <c r="AI111" s="49"/>
      <c r="AJ111" s="49"/>
      <c r="AK111" s="49"/>
      <c r="AL111" s="49"/>
      <c r="AM111" s="49"/>
      <c r="AN111" s="49"/>
      <c r="AO111" s="49"/>
      <c r="AP111" s="49"/>
      <c r="AQ111" s="49"/>
      <c r="AR111" s="49"/>
      <c r="AS111" s="49"/>
      <c r="AT111" s="49"/>
      <c r="AU111" s="49"/>
      <c r="AV111" s="49"/>
    </row>
    <row r="112" spans="1:48" x14ac:dyDescent="0.25">
      <c r="A112" s="334"/>
      <c r="B112" s="194" t="s">
        <v>247</v>
      </c>
      <c r="C112" s="195">
        <v>292238.72922794305</v>
      </c>
      <c r="D112" s="196">
        <v>9138.2831648032516</v>
      </c>
      <c r="E112" s="196">
        <v>8350.3750214817301</v>
      </c>
      <c r="F112" s="196">
        <v>11413.789467120281</v>
      </c>
      <c r="G112" s="196">
        <v>27022.128824574305</v>
      </c>
      <c r="H112" s="176">
        <v>73420.477904567961</v>
      </c>
      <c r="I112" s="196">
        <v>12116647.374307271</v>
      </c>
      <c r="J112" s="196">
        <v>3806974.5629370399</v>
      </c>
      <c r="K112" s="197">
        <f t="shared" si="2"/>
        <v>12018.720308877655</v>
      </c>
      <c r="L112" s="196">
        <v>81195.253642189811</v>
      </c>
      <c r="M112" s="178">
        <f>H112/L112</f>
        <v>0.90424593324280222</v>
      </c>
      <c r="N112" s="334"/>
      <c r="O112" s="190" t="s">
        <v>247</v>
      </c>
      <c r="P112" s="191">
        <v>317254.33668675541</v>
      </c>
      <c r="Q112" s="192">
        <v>27446.601530018437</v>
      </c>
      <c r="R112" s="192">
        <v>25281.918104781864</v>
      </c>
      <c r="S112" s="192">
        <v>11413.789467120281</v>
      </c>
      <c r="T112" s="192">
        <v>27022.128824574305</v>
      </c>
      <c r="U112" s="179">
        <v>205343.96683873134</v>
      </c>
      <c r="V112" s="192">
        <v>12752559.508886542</v>
      </c>
      <c r="W112" s="192">
        <v>4006774.2893036809</v>
      </c>
      <c r="X112" s="193">
        <f t="shared" si="3"/>
        <v>12018.720308877655</v>
      </c>
      <c r="Y112" s="204"/>
      <c r="Z112" s="49"/>
      <c r="AA112" s="49"/>
      <c r="AB112" s="49"/>
      <c r="AC112" s="49"/>
      <c r="AD112" s="49"/>
      <c r="AE112" s="49"/>
      <c r="AF112" s="49"/>
      <c r="AG112" s="49"/>
      <c r="AH112" s="49"/>
      <c r="AI112" s="49"/>
      <c r="AJ112" s="49"/>
      <c r="AK112" s="49"/>
      <c r="AL112" s="49"/>
      <c r="AM112" s="49"/>
      <c r="AN112" s="49"/>
      <c r="AO112" s="49"/>
      <c r="AP112" s="49"/>
      <c r="AQ112" s="49"/>
      <c r="AR112" s="49"/>
      <c r="AS112" s="49"/>
      <c r="AT112" s="49"/>
      <c r="AU112" s="49"/>
      <c r="AV112" s="49"/>
    </row>
    <row r="113" spans="1:48" x14ac:dyDescent="0.25">
      <c r="A113" s="334"/>
      <c r="B113" s="190" t="s">
        <v>248</v>
      </c>
      <c r="C113" s="191">
        <v>194137.51751079044</v>
      </c>
      <c r="D113" s="192">
        <v>6177.5980138785017</v>
      </c>
      <c r="E113" s="192">
        <v>5623.5361886758028</v>
      </c>
      <c r="F113" s="192">
        <v>7627.8413830096251</v>
      </c>
      <c r="G113" s="192">
        <v>18785.400499855878</v>
      </c>
      <c r="H113" s="192">
        <v>49758.593440851386</v>
      </c>
      <c r="I113" s="192">
        <v>7982436.8821485825</v>
      </c>
      <c r="J113" s="192">
        <v>2507854.3774422719</v>
      </c>
      <c r="K113" s="193">
        <f t="shared" si="2"/>
        <v>8032.1169763091348</v>
      </c>
      <c r="L113" s="192">
        <v>49758.593440851386</v>
      </c>
      <c r="M113" s="322"/>
      <c r="N113" s="334"/>
      <c r="O113" s="190" t="s">
        <v>248</v>
      </c>
      <c r="P113" s="191">
        <v>211103.48814529987</v>
      </c>
      <c r="Q113" s="192">
        <v>18615.704893998118</v>
      </c>
      <c r="R113" s="192">
        <v>17087.283815855284</v>
      </c>
      <c r="S113" s="192">
        <v>7627.8413830096251</v>
      </c>
      <c r="T113" s="192">
        <v>18785.400499855878</v>
      </c>
      <c r="U113" s="192">
        <v>139005.8958625716</v>
      </c>
      <c r="V113" s="192">
        <v>8405751.3976131193</v>
      </c>
      <c r="W113" s="192">
        <v>2640847.7528660754</v>
      </c>
      <c r="X113" s="193">
        <f t="shared" si="3"/>
        <v>8032.1169763091348</v>
      </c>
      <c r="Y113" s="204"/>
      <c r="Z113" s="49"/>
      <c r="AA113" s="49"/>
      <c r="AB113" s="49"/>
      <c r="AC113" s="49"/>
      <c r="AD113" s="49"/>
      <c r="AE113" s="49"/>
      <c r="AF113" s="49"/>
      <c r="AG113" s="49"/>
      <c r="AH113" s="49"/>
      <c r="AI113" s="49"/>
      <c r="AJ113" s="49"/>
      <c r="AK113" s="49"/>
      <c r="AL113" s="49"/>
      <c r="AM113" s="49"/>
      <c r="AN113" s="49"/>
      <c r="AO113" s="49"/>
      <c r="AP113" s="49"/>
      <c r="AQ113" s="49"/>
      <c r="AR113" s="49"/>
      <c r="AS113" s="49"/>
      <c r="AT113" s="49"/>
      <c r="AU113" s="49"/>
      <c r="AV113" s="49"/>
    </row>
    <row r="114" spans="1:48" x14ac:dyDescent="0.25">
      <c r="A114" s="334"/>
      <c r="B114" s="190" t="s">
        <v>249</v>
      </c>
      <c r="C114" s="191">
        <v>31015.988606880393</v>
      </c>
      <c r="D114" s="192">
        <v>984.48792007189627</v>
      </c>
      <c r="E114" s="192">
        <v>896.84709960323482</v>
      </c>
      <c r="F114" s="192">
        <v>1194.6410358534768</v>
      </c>
      <c r="G114" s="192">
        <v>2817.0554509043818</v>
      </c>
      <c r="H114" s="192">
        <v>8057.7248292248432</v>
      </c>
      <c r="I114" s="192">
        <v>1243504.6326365112</v>
      </c>
      <c r="J114" s="192">
        <v>390670.61032425164</v>
      </c>
      <c r="K114" s="193">
        <f t="shared" si="2"/>
        <v>1257.9570107537108</v>
      </c>
      <c r="L114" s="192">
        <v>8057.7248292248432</v>
      </c>
      <c r="M114" s="322"/>
      <c r="N114" s="334"/>
      <c r="O114" s="190" t="s">
        <v>249</v>
      </c>
      <c r="P114" s="191">
        <v>33454.992980571209</v>
      </c>
      <c r="Q114" s="192">
        <v>2832.9953916698191</v>
      </c>
      <c r="R114" s="192">
        <v>2602.435087678859</v>
      </c>
      <c r="S114" s="192">
        <v>1194.6410358534768</v>
      </c>
      <c r="T114" s="192">
        <v>2817.0554509043818</v>
      </c>
      <c r="U114" s="192">
        <v>21037.998114647322</v>
      </c>
      <c r="V114" s="192">
        <v>1306786.2378190388</v>
      </c>
      <c r="W114" s="192">
        <v>410551.72911226784</v>
      </c>
      <c r="X114" s="193">
        <f t="shared" si="3"/>
        <v>1257.9570107537108</v>
      </c>
      <c r="Y114" s="204"/>
      <c r="Z114" s="49"/>
      <c r="AA114" s="49"/>
      <c r="AB114" s="49"/>
      <c r="AC114" s="49"/>
      <c r="AD114" s="49"/>
      <c r="AE114" s="49"/>
      <c r="AF114" s="49"/>
      <c r="AG114" s="49"/>
      <c r="AH114" s="49"/>
      <c r="AI114" s="49"/>
      <c r="AJ114" s="49"/>
      <c r="AK114" s="49"/>
      <c r="AL114" s="49"/>
      <c r="AM114" s="49"/>
      <c r="AN114" s="49"/>
      <c r="AO114" s="49"/>
      <c r="AP114" s="49"/>
      <c r="AQ114" s="49"/>
      <c r="AR114" s="49"/>
      <c r="AS114" s="49"/>
      <c r="AT114" s="49"/>
      <c r="AU114" s="49"/>
      <c r="AV114" s="49"/>
    </row>
    <row r="115" spans="1:48" x14ac:dyDescent="0.25">
      <c r="A115" s="334"/>
      <c r="B115" s="190" t="s">
        <v>250</v>
      </c>
      <c r="C115" s="191">
        <v>46352.413619757921</v>
      </c>
      <c r="D115" s="192">
        <v>3986.0083896036099</v>
      </c>
      <c r="E115" s="192">
        <v>3661.6112975243336</v>
      </c>
      <c r="F115" s="192">
        <v>1680.8517451974926</v>
      </c>
      <c r="G115" s="192">
        <v>3963.5802756788198</v>
      </c>
      <c r="H115" s="192">
        <v>29600.336153134365</v>
      </c>
      <c r="I115" s="192">
        <v>1838640.3734843603</v>
      </c>
      <c r="J115" s="192">
        <v>577643.84966520895</v>
      </c>
      <c r="K115" s="193">
        <f t="shared" si="2"/>
        <v>1769.9368876929595</v>
      </c>
      <c r="L115" s="192">
        <v>29600.336153134365</v>
      </c>
      <c r="M115" s="322"/>
      <c r="N115" s="334"/>
      <c r="O115" s="190" t="s">
        <v>250</v>
      </c>
      <c r="P115" s="191">
        <v>47115.46212412641</v>
      </c>
      <c r="Q115" s="192">
        <v>3986.0083896036099</v>
      </c>
      <c r="R115" s="192">
        <v>3661.6112975243336</v>
      </c>
      <c r="S115" s="192">
        <v>1680.8517451974926</v>
      </c>
      <c r="T115" s="192">
        <v>3963.5802756788198</v>
      </c>
      <c r="U115" s="192">
        <v>29600.336153134365</v>
      </c>
      <c r="V115" s="192">
        <v>1838640.3734843603</v>
      </c>
      <c r="W115" s="192">
        <v>577643.84966520895</v>
      </c>
      <c r="X115" s="193">
        <f t="shared" si="3"/>
        <v>1769.9368876929595</v>
      </c>
      <c r="Y115" s="204"/>
      <c r="Z115" s="49"/>
      <c r="AA115" s="49"/>
      <c r="AB115" s="49"/>
      <c r="AC115" s="49"/>
      <c r="AD115" s="49"/>
      <c r="AE115" s="49"/>
      <c r="AF115" s="49"/>
      <c r="AG115" s="49"/>
      <c r="AH115" s="49"/>
      <c r="AI115" s="49"/>
      <c r="AJ115" s="49"/>
      <c r="AK115" s="49"/>
      <c r="AL115" s="49"/>
      <c r="AM115" s="49"/>
      <c r="AN115" s="49"/>
      <c r="AO115" s="49"/>
      <c r="AP115" s="49"/>
      <c r="AQ115" s="49"/>
      <c r="AR115" s="49"/>
      <c r="AS115" s="49"/>
      <c r="AT115" s="49"/>
      <c r="AU115" s="49"/>
      <c r="AV115" s="49"/>
    </row>
    <row r="116" spans="1:48" x14ac:dyDescent="0.25">
      <c r="A116" s="334"/>
      <c r="B116" s="190" t="s">
        <v>251</v>
      </c>
      <c r="C116" s="191">
        <v>31222.44831346627</v>
      </c>
      <c r="D116" s="192">
        <v>1039.6919034376222</v>
      </c>
      <c r="E116" s="192">
        <v>938.0883545583124</v>
      </c>
      <c r="F116" s="192">
        <v>1311.0671597370658</v>
      </c>
      <c r="G116" s="192">
        <v>2920.2048826098285</v>
      </c>
      <c r="H116" s="192">
        <v>8283.6081773572496</v>
      </c>
      <c r="I116" s="192">
        <v>1314609.0376454922</v>
      </c>
      <c r="J116" s="192">
        <v>416911.72269206122</v>
      </c>
      <c r="K116" s="193">
        <f t="shared" si="2"/>
        <v>1380.5537192031302</v>
      </c>
      <c r="L116" s="192">
        <v>8283.6081773572496</v>
      </c>
      <c r="M116" s="322"/>
      <c r="N116" s="334"/>
      <c r="O116" s="190" t="s">
        <v>251</v>
      </c>
      <c r="P116" s="191">
        <v>33805.317170499358</v>
      </c>
      <c r="Q116" s="192">
        <v>3010.5920578621253</v>
      </c>
      <c r="R116" s="192">
        <v>2731.9716524135656</v>
      </c>
      <c r="S116" s="192">
        <v>1311.0671597370658</v>
      </c>
      <c r="T116" s="192">
        <v>2920.204882609828</v>
      </c>
      <c r="U116" s="192">
        <v>21374.590535434392</v>
      </c>
      <c r="V116" s="192">
        <v>1384053.9277806173</v>
      </c>
      <c r="W116" s="192">
        <v>438937.7580455665</v>
      </c>
      <c r="X116" s="193">
        <f t="shared" si="3"/>
        <v>1380.5537192031302</v>
      </c>
      <c r="Y116" s="204"/>
      <c r="Z116" s="49"/>
      <c r="AA116" s="49"/>
      <c r="AB116" s="49"/>
      <c r="AC116" s="49"/>
      <c r="AD116" s="49"/>
      <c r="AE116" s="49"/>
      <c r="AF116" s="49"/>
      <c r="AG116" s="49"/>
      <c r="AH116" s="49"/>
      <c r="AI116" s="49"/>
      <c r="AJ116" s="49"/>
      <c r="AK116" s="49"/>
      <c r="AL116" s="49"/>
      <c r="AM116" s="49"/>
      <c r="AN116" s="49"/>
      <c r="AO116" s="49"/>
      <c r="AP116" s="49"/>
      <c r="AQ116" s="49"/>
      <c r="AR116" s="49"/>
      <c r="AS116" s="49"/>
      <c r="AT116" s="49"/>
      <c r="AU116" s="49"/>
      <c r="AV116" s="49"/>
    </row>
    <row r="117" spans="1:48" x14ac:dyDescent="0.25">
      <c r="A117" s="334"/>
      <c r="B117" s="190" t="s">
        <v>252</v>
      </c>
      <c r="C117" s="191">
        <v>146687.47588780886</v>
      </c>
      <c r="D117" s="192">
        <v>4477.5977753204834</v>
      </c>
      <c r="E117" s="192">
        <v>4082.7983749400942</v>
      </c>
      <c r="F117" s="192">
        <v>5696.8446722953722</v>
      </c>
      <c r="G117" s="192">
        <v>13849.972009774378</v>
      </c>
      <c r="H117" s="192">
        <v>38875.549714789973</v>
      </c>
      <c r="I117" s="192">
        <v>5911873.4996642005</v>
      </c>
      <c r="J117" s="192">
        <v>1857152.9144769013</v>
      </c>
      <c r="K117" s="193">
        <f t="shared" si="2"/>
        <v>5998.7774399270265</v>
      </c>
      <c r="L117" s="192">
        <v>38875.549714789973</v>
      </c>
      <c r="M117" s="322"/>
      <c r="N117" s="334"/>
      <c r="O117" s="190" t="s">
        <v>252</v>
      </c>
      <c r="P117" s="191">
        <v>159477.0473865479</v>
      </c>
      <c r="Q117" s="192">
        <v>13482.966097074466</v>
      </c>
      <c r="R117" s="192">
        <v>12388.961386361574</v>
      </c>
      <c r="S117" s="192">
        <v>5696.8446722953722</v>
      </c>
      <c r="T117" s="192">
        <v>13849.972009774378</v>
      </c>
      <c r="U117" s="192">
        <v>101185.60890974481</v>
      </c>
      <c r="V117" s="192">
        <v>6223835.2594751474</v>
      </c>
      <c r="W117" s="192">
        <v>1955152.3592381016</v>
      </c>
      <c r="X117" s="193">
        <f t="shared" si="3"/>
        <v>5998.7774399270265</v>
      </c>
      <c r="Y117" s="204"/>
      <c r="Z117" s="49"/>
      <c r="AA117" s="49"/>
      <c r="AB117" s="49"/>
      <c r="AC117" s="49"/>
      <c r="AD117" s="49"/>
      <c r="AE117" s="49"/>
      <c r="AF117" s="49"/>
      <c r="AG117" s="49"/>
      <c r="AH117" s="49"/>
      <c r="AI117" s="49"/>
      <c r="AJ117" s="49"/>
      <c r="AK117" s="49"/>
      <c r="AL117" s="49"/>
      <c r="AM117" s="49"/>
      <c r="AN117" s="49"/>
      <c r="AO117" s="49"/>
      <c r="AP117" s="49"/>
      <c r="AQ117" s="49"/>
      <c r="AR117" s="49"/>
      <c r="AS117" s="49"/>
      <c r="AT117" s="49"/>
      <c r="AU117" s="49"/>
      <c r="AV117" s="49"/>
    </row>
    <row r="118" spans="1:48" x14ac:dyDescent="0.25">
      <c r="A118" s="334"/>
      <c r="B118" s="190" t="s">
        <v>253</v>
      </c>
      <c r="C118" s="191">
        <v>16266.173011540477</v>
      </c>
      <c r="D118" s="192">
        <v>472.40273277750464</v>
      </c>
      <c r="E118" s="192">
        <v>430.57465600218433</v>
      </c>
      <c r="F118" s="192">
        <v>595.90185358348094</v>
      </c>
      <c r="G118" s="192">
        <v>1404.0006318451588</v>
      </c>
      <c r="H118" s="192">
        <v>3702.6406966470527</v>
      </c>
      <c r="I118" s="192">
        <v>615335.44082911394</v>
      </c>
      <c r="J118" s="192">
        <v>193357.48803609624</v>
      </c>
      <c r="K118" s="193">
        <f t="shared" si="2"/>
        <v>627.48465182340544</v>
      </c>
      <c r="L118" s="192">
        <v>3702.6406966470527</v>
      </c>
      <c r="M118" s="322"/>
      <c r="N118" s="334"/>
      <c r="O118" s="190" t="s">
        <v>253</v>
      </c>
      <c r="P118" s="191">
        <v>17461.964339080201</v>
      </c>
      <c r="Q118" s="192">
        <v>1409.7585055663453</v>
      </c>
      <c r="R118" s="192">
        <v>1297.0896080266261</v>
      </c>
      <c r="S118" s="192">
        <v>595.90185358348094</v>
      </c>
      <c r="T118" s="192">
        <v>1404.0006318451588</v>
      </c>
      <c r="U118" s="192">
        <v>10480.46814345181</v>
      </c>
      <c r="V118" s="192">
        <v>647205.48314143997</v>
      </c>
      <c r="W118" s="192">
        <v>203372.04598233549</v>
      </c>
      <c r="X118" s="193">
        <f t="shared" si="3"/>
        <v>627.48465182340544</v>
      </c>
      <c r="Y118" s="204"/>
      <c r="Z118" s="49"/>
      <c r="AA118" s="49"/>
      <c r="AB118" s="49"/>
      <c r="AC118" s="49"/>
      <c r="AD118" s="49"/>
      <c r="AE118" s="49"/>
      <c r="AF118" s="49"/>
      <c r="AG118" s="49"/>
      <c r="AH118" s="49"/>
      <c r="AI118" s="49"/>
      <c r="AJ118" s="49"/>
      <c r="AK118" s="49"/>
      <c r="AL118" s="49"/>
      <c r="AM118" s="49"/>
      <c r="AN118" s="49"/>
      <c r="AO118" s="49"/>
      <c r="AP118" s="49"/>
      <c r="AQ118" s="49"/>
      <c r="AR118" s="49"/>
      <c r="AS118" s="49"/>
      <c r="AT118" s="49"/>
      <c r="AU118" s="49"/>
      <c r="AV118" s="49"/>
    </row>
    <row r="119" spans="1:48" ht="15.75" thickBot="1" x14ac:dyDescent="0.3">
      <c r="A119" s="335"/>
      <c r="B119" s="198" t="s">
        <v>254</v>
      </c>
      <c r="C119" s="199">
        <v>857808.10151300218</v>
      </c>
      <c r="D119" s="200">
        <v>33291.499480354199</v>
      </c>
      <c r="E119" s="200">
        <v>30431.445128942632</v>
      </c>
      <c r="F119" s="200">
        <v>33004.62696434417</v>
      </c>
      <c r="G119" s="200">
        <v>78972.658538595089</v>
      </c>
      <c r="H119" s="200">
        <v>263767.60416365496</v>
      </c>
      <c r="I119" s="200">
        <v>34752460.419082403</v>
      </c>
      <c r="J119" s="200">
        <v>10922231.543714002</v>
      </c>
      <c r="K119" s="201">
        <f t="shared" si="2"/>
        <v>34753.872193454408</v>
      </c>
      <c r="L119" s="200">
        <v>271542.37990127684</v>
      </c>
      <c r="M119" s="184">
        <f>H119/L119</f>
        <v>0.97136809458454143</v>
      </c>
      <c r="N119" s="335"/>
      <c r="O119" s="198" t="s">
        <v>254</v>
      </c>
      <c r="P119" s="199">
        <v>921567.304786355</v>
      </c>
      <c r="Q119" s="200">
        <v>79021.07805546395</v>
      </c>
      <c r="R119" s="200">
        <v>72627.31975373246</v>
      </c>
      <c r="S119" s="200">
        <v>33004.62696434417</v>
      </c>
      <c r="T119" s="200">
        <v>78972.658538595089</v>
      </c>
      <c r="U119" s="200">
        <v>589197.75973269262</v>
      </c>
      <c r="V119" s="200">
        <v>36333077.8556448</v>
      </c>
      <c r="W119" s="200">
        <v>11419030.777695881</v>
      </c>
      <c r="X119" s="201">
        <f t="shared" si="3"/>
        <v>34753.872193454408</v>
      </c>
      <c r="Y119" s="204"/>
      <c r="Z119" s="49"/>
      <c r="AA119" s="49"/>
      <c r="AB119" s="49"/>
      <c r="AC119" s="49"/>
      <c r="AD119" s="49"/>
      <c r="AE119" s="49"/>
      <c r="AF119" s="49"/>
      <c r="AG119" s="49"/>
      <c r="AH119" s="49"/>
      <c r="AI119" s="49"/>
      <c r="AJ119" s="49"/>
      <c r="AK119" s="49"/>
      <c r="AL119" s="49"/>
      <c r="AM119" s="49"/>
      <c r="AN119" s="49"/>
      <c r="AO119" s="49"/>
      <c r="AP119" s="49"/>
      <c r="AQ119" s="49"/>
      <c r="AR119" s="49"/>
      <c r="AS119" s="49"/>
      <c r="AT119" s="49"/>
      <c r="AU119" s="49"/>
      <c r="AV119" s="49"/>
    </row>
    <row r="120" spans="1:48" ht="15.75" thickTop="1" x14ac:dyDescent="0.25">
      <c r="A120" s="333">
        <f>A110+1</f>
        <v>2013</v>
      </c>
      <c r="B120" s="185" t="s">
        <v>245</v>
      </c>
      <c r="C120" s="186">
        <v>23345.172028396122</v>
      </c>
      <c r="D120" s="187">
        <v>779.21762093853181</v>
      </c>
      <c r="E120" s="187">
        <v>710.08195782633652</v>
      </c>
      <c r="F120" s="187">
        <v>854.97770254941759</v>
      </c>
      <c r="G120" s="187">
        <v>2018.5241337446409</v>
      </c>
      <c r="H120" s="187">
        <v>5803.6284954785342</v>
      </c>
      <c r="I120" s="187">
        <v>895432.48785672314</v>
      </c>
      <c r="J120" s="187">
        <v>281317.07107236411</v>
      </c>
      <c r="K120" s="188">
        <f t="shared" si="2"/>
        <v>900.29152078453671</v>
      </c>
      <c r="L120" s="187">
        <v>5803.6284954785342</v>
      </c>
      <c r="M120" s="322"/>
      <c r="N120" s="333">
        <f>N110+1</f>
        <v>2013</v>
      </c>
      <c r="O120" s="185" t="s">
        <v>245</v>
      </c>
      <c r="P120" s="186">
        <v>24979.041365465655</v>
      </c>
      <c r="Q120" s="187">
        <v>2040.532943252141</v>
      </c>
      <c r="R120" s="187">
        <v>1875.7549667025642</v>
      </c>
      <c r="S120" s="187">
        <v>854.97770254941759</v>
      </c>
      <c r="T120" s="187">
        <v>2018.5241337446409</v>
      </c>
      <c r="U120" s="187">
        <v>15204.15774699392</v>
      </c>
      <c r="V120" s="187">
        <v>941744.44907394703</v>
      </c>
      <c r="W120" s="187">
        <v>295866.85060114024</v>
      </c>
      <c r="X120" s="188">
        <f t="shared" si="3"/>
        <v>900.29152078453671</v>
      </c>
      <c r="Y120" s="204"/>
      <c r="Z120" s="49"/>
      <c r="AA120" s="296"/>
      <c r="AB120" s="296"/>
      <c r="AC120" s="296"/>
      <c r="AD120" s="296"/>
      <c r="AE120" s="49"/>
      <c r="AF120" s="49"/>
      <c r="AG120" s="49"/>
      <c r="AH120" s="49"/>
      <c r="AI120" s="49"/>
      <c r="AJ120" s="296"/>
      <c r="AK120" s="296"/>
      <c r="AL120" s="296"/>
      <c r="AM120" s="296"/>
      <c r="AN120" s="296"/>
      <c r="AO120" s="49"/>
      <c r="AP120" s="49"/>
      <c r="AQ120" s="49"/>
      <c r="AR120" s="49"/>
      <c r="AS120" s="49"/>
      <c r="AT120" s="49"/>
      <c r="AU120" s="49"/>
      <c r="AV120" s="49"/>
    </row>
    <row r="121" spans="1:48" x14ac:dyDescent="0.25">
      <c r="A121" s="334"/>
      <c r="B121" s="190" t="s">
        <v>246</v>
      </c>
      <c r="C121" s="191">
        <v>79039.852565149587</v>
      </c>
      <c r="D121" s="192">
        <v>6467.7211356780235</v>
      </c>
      <c r="E121" s="192">
        <v>5950.3034448237822</v>
      </c>
      <c r="F121" s="192">
        <v>2743.6737033670133</v>
      </c>
      <c r="G121" s="192">
        <v>6462.7322563983271</v>
      </c>
      <c r="H121" s="192">
        <v>47983.310968757338</v>
      </c>
      <c r="I121" s="192">
        <v>2957051.3253962556</v>
      </c>
      <c r="J121" s="192">
        <v>929013.92566643259</v>
      </c>
      <c r="K121" s="193">
        <f t="shared" si="2"/>
        <v>2889.0884096454647</v>
      </c>
      <c r="L121" s="192">
        <v>47983.310968757338</v>
      </c>
      <c r="M121" s="322"/>
      <c r="N121" s="334"/>
      <c r="O121" s="190" t="s">
        <v>246</v>
      </c>
      <c r="P121" s="191">
        <v>80133.894344024142</v>
      </c>
      <c r="Q121" s="192">
        <v>6467.7211356780235</v>
      </c>
      <c r="R121" s="192">
        <v>5950.3034448237822</v>
      </c>
      <c r="S121" s="192">
        <v>2743.6737033670129</v>
      </c>
      <c r="T121" s="192">
        <v>6462.7322563983271</v>
      </c>
      <c r="U121" s="192">
        <v>47983.310968757338</v>
      </c>
      <c r="V121" s="192">
        <v>2957051.3253962556</v>
      </c>
      <c r="W121" s="192">
        <v>929013.92566643259</v>
      </c>
      <c r="X121" s="193">
        <f t="shared" si="3"/>
        <v>2889.0884096454643</v>
      </c>
      <c r="Y121" s="204"/>
      <c r="Z121" s="49"/>
      <c r="AA121" s="297"/>
      <c r="AB121" s="298"/>
      <c r="AC121" s="298"/>
      <c r="AD121" s="299"/>
      <c r="AE121" s="298"/>
      <c r="AF121" s="298"/>
      <c r="AG121" s="298"/>
      <c r="AH121" s="298"/>
      <c r="AI121" s="298"/>
      <c r="AJ121" s="297"/>
      <c r="AK121" s="298"/>
      <c r="AL121" s="298"/>
      <c r="AM121" s="299"/>
      <c r="AN121" s="298"/>
      <c r="AO121" s="298"/>
      <c r="AP121" s="298"/>
      <c r="AQ121" s="298"/>
      <c r="AR121" s="298"/>
      <c r="AS121" s="49"/>
      <c r="AT121" s="49"/>
      <c r="AU121" s="49"/>
      <c r="AV121" s="49"/>
    </row>
    <row r="122" spans="1:48" x14ac:dyDescent="0.25">
      <c r="A122" s="334"/>
      <c r="B122" s="194" t="s">
        <v>247</v>
      </c>
      <c r="C122" s="195">
        <v>299148.47318453493</v>
      </c>
      <c r="D122" s="196">
        <v>9549.5059072193981</v>
      </c>
      <c r="E122" s="196">
        <v>8726.1418974484077</v>
      </c>
      <c r="F122" s="196">
        <v>11927.409993140693</v>
      </c>
      <c r="G122" s="196">
        <v>28238.124621680152</v>
      </c>
      <c r="H122" s="176">
        <v>76724.399410273516</v>
      </c>
      <c r="I122" s="196">
        <v>12661896.506151099</v>
      </c>
      <c r="J122" s="196">
        <v>3978288.4182692068</v>
      </c>
      <c r="K122" s="197">
        <f t="shared" si="2"/>
        <v>12559.562722777149</v>
      </c>
      <c r="L122" s="196">
        <v>84849.040056088357</v>
      </c>
      <c r="M122" s="178">
        <f>H122/L122</f>
        <v>0.90424593324280211</v>
      </c>
      <c r="N122" s="334"/>
      <c r="O122" s="190" t="s">
        <v>247</v>
      </c>
      <c r="P122" s="191">
        <v>330369.34245832742</v>
      </c>
      <c r="Q122" s="192">
        <v>28681.698598869269</v>
      </c>
      <c r="R122" s="192">
        <v>26419.604419497049</v>
      </c>
      <c r="S122" s="192">
        <v>11927.409993140693</v>
      </c>
      <c r="T122" s="192">
        <v>28238.124621680152</v>
      </c>
      <c r="U122" s="179">
        <v>214584.44534647424</v>
      </c>
      <c r="V122" s="192">
        <v>13326424.686786437</v>
      </c>
      <c r="W122" s="192">
        <v>4187079.1323223468</v>
      </c>
      <c r="X122" s="193">
        <f t="shared" si="3"/>
        <v>12559.562722777149</v>
      </c>
      <c r="Y122" s="204"/>
      <c r="Z122" s="49"/>
      <c r="AA122" s="49"/>
      <c r="AB122" s="49"/>
      <c r="AC122" s="49"/>
      <c r="AD122" s="49"/>
      <c r="AE122" s="49"/>
      <c r="AF122" s="49"/>
      <c r="AG122" s="49"/>
      <c r="AH122" s="49"/>
      <c r="AI122" s="49"/>
      <c r="AJ122" s="300"/>
      <c r="AK122" s="300"/>
      <c r="AL122" s="300"/>
      <c r="AM122" s="300"/>
      <c r="AN122" s="300"/>
      <c r="AO122" s="300"/>
      <c r="AP122" s="300"/>
      <c r="AQ122" s="300"/>
      <c r="AR122" s="300"/>
      <c r="AS122" s="49"/>
      <c r="AT122" s="49"/>
      <c r="AU122" s="49"/>
      <c r="AV122" s="49"/>
    </row>
    <row r="123" spans="1:48" x14ac:dyDescent="0.25">
      <c r="A123" s="334"/>
      <c r="B123" s="190" t="s">
        <v>248</v>
      </c>
      <c r="C123" s="191">
        <v>195804.25352340657</v>
      </c>
      <c r="D123" s="192">
        <v>6356.7483562809766</v>
      </c>
      <c r="E123" s="192">
        <v>5786.618738147401</v>
      </c>
      <c r="F123" s="192">
        <v>7849.048783116903</v>
      </c>
      <c r="G123" s="192">
        <v>19330.177114351693</v>
      </c>
      <c r="H123" s="192">
        <v>51201.59265063607</v>
      </c>
      <c r="I123" s="192">
        <v>8213927.5517308908</v>
      </c>
      <c r="J123" s="192">
        <v>2580582.1543880976</v>
      </c>
      <c r="K123" s="193">
        <f t="shared" si="2"/>
        <v>8265.0483686220978</v>
      </c>
      <c r="L123" s="192">
        <v>51201.59265063607</v>
      </c>
      <c r="M123" s="322"/>
      <c r="N123" s="334"/>
      <c r="O123" s="190" t="s">
        <v>248</v>
      </c>
      <c r="P123" s="191">
        <v>216480.00939429714</v>
      </c>
      <c r="Q123" s="192">
        <v>19155.560335924059</v>
      </c>
      <c r="R123" s="192">
        <v>17582.815046515083</v>
      </c>
      <c r="S123" s="192">
        <v>7849.048783116903</v>
      </c>
      <c r="T123" s="192">
        <v>19330.177114351693</v>
      </c>
      <c r="U123" s="192">
        <v>143037.06684258615</v>
      </c>
      <c r="V123" s="192">
        <v>8649518.1881438978</v>
      </c>
      <c r="W123" s="192">
        <v>2717432.3376991907</v>
      </c>
      <c r="X123" s="193">
        <f t="shared" si="3"/>
        <v>8265.0483686220978</v>
      </c>
      <c r="Y123" s="204"/>
      <c r="Z123" s="49"/>
      <c r="AA123" s="49"/>
      <c r="AB123" s="49"/>
      <c r="AC123" s="49"/>
      <c r="AD123" s="49"/>
      <c r="AE123" s="49"/>
      <c r="AF123" s="49"/>
      <c r="AG123" s="49"/>
      <c r="AH123" s="49"/>
      <c r="AI123" s="49"/>
      <c r="AJ123" s="49"/>
      <c r="AK123" s="49"/>
      <c r="AL123" s="49"/>
      <c r="AM123" s="49"/>
      <c r="AN123" s="49"/>
      <c r="AO123" s="49"/>
      <c r="AP123" s="49"/>
      <c r="AQ123" s="49"/>
      <c r="AR123" s="49"/>
      <c r="AS123" s="49"/>
      <c r="AT123" s="49"/>
      <c r="AU123" s="49"/>
      <c r="AV123" s="49"/>
    </row>
    <row r="124" spans="1:48" x14ac:dyDescent="0.25">
      <c r="A124" s="334"/>
      <c r="B124" s="190" t="s">
        <v>249</v>
      </c>
      <c r="C124" s="191">
        <v>31897.358596067923</v>
      </c>
      <c r="D124" s="192">
        <v>1033.7123160754911</v>
      </c>
      <c r="E124" s="192">
        <v>941.6894545833967</v>
      </c>
      <c r="F124" s="192">
        <v>1254.3730876461507</v>
      </c>
      <c r="G124" s="192">
        <v>2957.9082234496009</v>
      </c>
      <c r="H124" s="192">
        <v>8460.6110706860854</v>
      </c>
      <c r="I124" s="192">
        <v>1305679.8642683369</v>
      </c>
      <c r="J124" s="192">
        <v>410204.14084046421</v>
      </c>
      <c r="K124" s="193">
        <f t="shared" si="2"/>
        <v>1320.8548612913967</v>
      </c>
      <c r="L124" s="192">
        <v>8460.6110706860854</v>
      </c>
      <c r="M124" s="322"/>
      <c r="N124" s="334"/>
      <c r="O124" s="190" t="s">
        <v>249</v>
      </c>
      <c r="P124" s="191">
        <v>35007.446454087534</v>
      </c>
      <c r="Q124" s="192">
        <v>2974.6451612533106</v>
      </c>
      <c r="R124" s="192">
        <v>2732.5568420628019</v>
      </c>
      <c r="S124" s="192">
        <v>1254.3730876461507</v>
      </c>
      <c r="T124" s="192">
        <v>2957.9082234496009</v>
      </c>
      <c r="U124" s="192">
        <v>22089.898020379689</v>
      </c>
      <c r="V124" s="192">
        <v>1372125.5497099909</v>
      </c>
      <c r="W124" s="192">
        <v>431079.31556788128</v>
      </c>
      <c r="X124" s="193">
        <f t="shared" si="3"/>
        <v>1320.8548612913967</v>
      </c>
      <c r="Y124" s="204"/>
      <c r="Z124" s="49"/>
      <c r="AA124" s="49"/>
      <c r="AB124" s="49"/>
      <c r="AC124" s="49"/>
      <c r="AD124" s="49"/>
      <c r="AE124" s="49"/>
      <c r="AF124" s="49"/>
      <c r="AG124" s="49"/>
      <c r="AH124" s="49"/>
      <c r="AI124" s="49"/>
      <c r="AJ124" s="49"/>
      <c r="AK124" s="49"/>
      <c r="AL124" s="49"/>
      <c r="AM124" s="49"/>
      <c r="AN124" s="49"/>
      <c r="AO124" s="49"/>
      <c r="AP124" s="49"/>
      <c r="AQ124" s="49"/>
      <c r="AR124" s="49"/>
      <c r="AS124" s="49"/>
      <c r="AT124" s="49"/>
      <c r="AU124" s="49"/>
      <c r="AV124" s="49"/>
    </row>
    <row r="125" spans="1:48" x14ac:dyDescent="0.25">
      <c r="A125" s="334"/>
      <c r="B125" s="190" t="s">
        <v>250</v>
      </c>
      <c r="C125" s="191">
        <v>47714.696392124788</v>
      </c>
      <c r="D125" s="192">
        <v>4185.3088090837909</v>
      </c>
      <c r="E125" s="192">
        <v>3844.6918624005507</v>
      </c>
      <c r="F125" s="192">
        <v>1764.8943324573675</v>
      </c>
      <c r="G125" s="192">
        <v>4161.7592894627614</v>
      </c>
      <c r="H125" s="192">
        <v>31080.352960791086</v>
      </c>
      <c r="I125" s="192">
        <v>1930572.3921585786</v>
      </c>
      <c r="J125" s="192">
        <v>606526.04214846937</v>
      </c>
      <c r="K125" s="193">
        <f t="shared" si="2"/>
        <v>1858.4337320776078</v>
      </c>
      <c r="L125" s="192">
        <v>31080.352960791086</v>
      </c>
      <c r="M125" s="322"/>
      <c r="N125" s="334"/>
      <c r="O125" s="190" t="s">
        <v>250</v>
      </c>
      <c r="P125" s="191">
        <v>49302.113527039182</v>
      </c>
      <c r="Q125" s="192">
        <v>4185.3088090837909</v>
      </c>
      <c r="R125" s="192">
        <v>3844.6918624005507</v>
      </c>
      <c r="S125" s="192">
        <v>1764.8943324573675</v>
      </c>
      <c r="T125" s="192">
        <v>4161.7592894627614</v>
      </c>
      <c r="U125" s="192">
        <v>31080.352960791086</v>
      </c>
      <c r="V125" s="192">
        <v>1930572.3921585786</v>
      </c>
      <c r="W125" s="192">
        <v>606526.04214846937</v>
      </c>
      <c r="X125" s="193">
        <f t="shared" si="3"/>
        <v>1858.4337320776078</v>
      </c>
      <c r="Y125" s="204"/>
      <c r="Z125" s="49"/>
      <c r="AA125" s="49"/>
      <c r="AB125" s="49"/>
      <c r="AC125" s="49"/>
      <c r="AD125" s="49"/>
      <c r="AE125" s="49"/>
      <c r="AF125" s="49"/>
      <c r="AG125" s="49"/>
      <c r="AH125" s="49"/>
      <c r="AI125" s="49"/>
      <c r="AJ125" s="49"/>
      <c r="AK125" s="49"/>
      <c r="AL125" s="49"/>
      <c r="AM125" s="49"/>
      <c r="AN125" s="49"/>
      <c r="AO125" s="49"/>
      <c r="AP125" s="49"/>
      <c r="AQ125" s="49"/>
      <c r="AR125" s="49"/>
      <c r="AS125" s="49"/>
      <c r="AT125" s="49"/>
      <c r="AU125" s="49"/>
      <c r="AV125" s="49"/>
    </row>
    <row r="126" spans="1:48" x14ac:dyDescent="0.25">
      <c r="A126" s="334"/>
      <c r="B126" s="190" t="s">
        <v>251</v>
      </c>
      <c r="C126" s="191">
        <v>31689.429464192843</v>
      </c>
      <c r="D126" s="192">
        <v>1074.0017362510639</v>
      </c>
      <c r="E126" s="192">
        <v>969.04527025873676</v>
      </c>
      <c r="F126" s="192">
        <v>1354.332376008389</v>
      </c>
      <c r="G126" s="192">
        <v>3016.5716437359533</v>
      </c>
      <c r="H126" s="192">
        <v>8556.967247210041</v>
      </c>
      <c r="I126" s="192">
        <v>1357991.1358877937</v>
      </c>
      <c r="J126" s="192">
        <v>430669.80954089935</v>
      </c>
      <c r="K126" s="193">
        <f t="shared" si="2"/>
        <v>1426.1119919368336</v>
      </c>
      <c r="L126" s="192">
        <v>8556.967247210041</v>
      </c>
      <c r="M126" s="322"/>
      <c r="N126" s="334"/>
      <c r="O126" s="190" t="s">
        <v>251</v>
      </c>
      <c r="P126" s="191">
        <v>34814.554387456643</v>
      </c>
      <c r="Q126" s="192">
        <v>3109.9415957715755</v>
      </c>
      <c r="R126" s="192">
        <v>2822.1267169432135</v>
      </c>
      <c r="S126" s="192">
        <v>1354.332376008389</v>
      </c>
      <c r="T126" s="192">
        <v>3016.5716437359533</v>
      </c>
      <c r="U126" s="192">
        <v>22079.952023103731</v>
      </c>
      <c r="V126" s="192">
        <v>1429727.7073973778</v>
      </c>
      <c r="W126" s="192">
        <v>453422.70406107028</v>
      </c>
      <c r="X126" s="193">
        <f t="shared" si="3"/>
        <v>1426.1119919368336</v>
      </c>
      <c r="Y126" s="204"/>
      <c r="Z126" s="49"/>
      <c r="AA126" s="49"/>
      <c r="AB126" s="49"/>
      <c r="AC126" s="49"/>
      <c r="AD126" s="49"/>
      <c r="AE126" s="49"/>
      <c r="AF126" s="49"/>
      <c r="AG126" s="49"/>
      <c r="AH126" s="49"/>
      <c r="AI126" s="49"/>
      <c r="AJ126" s="49"/>
      <c r="AK126" s="49"/>
      <c r="AL126" s="49"/>
      <c r="AM126" s="49"/>
      <c r="AN126" s="49"/>
      <c r="AO126" s="49"/>
      <c r="AP126" s="49"/>
      <c r="AQ126" s="49"/>
      <c r="AR126" s="49"/>
      <c r="AS126" s="49"/>
      <c r="AT126" s="49"/>
      <c r="AU126" s="49"/>
      <c r="AV126" s="49"/>
    </row>
    <row r="127" spans="1:48" x14ac:dyDescent="0.25">
      <c r="A127" s="334"/>
      <c r="B127" s="190" t="s">
        <v>252</v>
      </c>
      <c r="C127" s="191">
        <v>151245.18183877779</v>
      </c>
      <c r="D127" s="192">
        <v>4715.964571911687</v>
      </c>
      <c r="E127" s="192">
        <v>4300.1620566508282</v>
      </c>
      <c r="F127" s="192">
        <v>5988.7283464216853</v>
      </c>
      <c r="G127" s="192">
        <v>14558.921922504574</v>
      </c>
      <c r="H127" s="192">
        <v>40956.452074857662</v>
      </c>
      <c r="I127" s="192">
        <v>6228977.561240267</v>
      </c>
      <c r="J127" s="192">
        <v>1956765.9547635205</v>
      </c>
      <c r="K127" s="193">
        <f t="shared" si="2"/>
        <v>6306.1309487820345</v>
      </c>
      <c r="L127" s="192">
        <v>40956.452074857662</v>
      </c>
      <c r="M127" s="322"/>
      <c r="N127" s="334"/>
      <c r="O127" s="190" t="s">
        <v>252</v>
      </c>
      <c r="P127" s="191">
        <v>167278.01716041728</v>
      </c>
      <c r="Q127" s="192">
        <v>14195.344001500385</v>
      </c>
      <c r="R127" s="192">
        <v>13043.54990540815</v>
      </c>
      <c r="S127" s="192">
        <v>5988.7283464216853</v>
      </c>
      <c r="T127" s="192">
        <v>14558.921922504571</v>
      </c>
      <c r="U127" s="192">
        <v>106597.60851779091</v>
      </c>
      <c r="V127" s="192">
        <v>6557439.0895936973</v>
      </c>
      <c r="W127" s="192">
        <v>2059948.5260687985</v>
      </c>
      <c r="X127" s="193">
        <f t="shared" si="3"/>
        <v>6306.1309487820345</v>
      </c>
      <c r="Y127" s="204"/>
      <c r="Z127" s="49"/>
      <c r="AA127" s="49"/>
      <c r="AB127" s="49"/>
      <c r="AC127" s="49"/>
      <c r="AD127" s="49"/>
      <c r="AE127" s="49"/>
      <c r="AF127" s="49"/>
      <c r="AG127" s="49"/>
      <c r="AH127" s="49"/>
      <c r="AI127" s="49"/>
      <c r="AJ127" s="49"/>
      <c r="AK127" s="49"/>
      <c r="AL127" s="49"/>
      <c r="AM127" s="49"/>
      <c r="AN127" s="49"/>
      <c r="AO127" s="49"/>
      <c r="AP127" s="49"/>
      <c r="AQ127" s="49"/>
      <c r="AR127" s="49"/>
      <c r="AS127" s="49"/>
      <c r="AT127" s="49"/>
      <c r="AU127" s="49"/>
      <c r="AV127" s="49"/>
    </row>
    <row r="128" spans="1:48" x14ac:dyDescent="0.25">
      <c r="A128" s="334"/>
      <c r="B128" s="190" t="s">
        <v>253</v>
      </c>
      <c r="C128" s="191">
        <v>16401.855270390857</v>
      </c>
      <c r="D128" s="192">
        <v>480.43357923472212</v>
      </c>
      <c r="E128" s="192">
        <v>437.89442515422138</v>
      </c>
      <c r="F128" s="192">
        <v>606.03218509439989</v>
      </c>
      <c r="G128" s="192">
        <v>1427.868642586526</v>
      </c>
      <c r="H128" s="192">
        <v>3765.5855884900516</v>
      </c>
      <c r="I128" s="192">
        <v>625796.14332320867</v>
      </c>
      <c r="J128" s="192">
        <v>196644.56533270981</v>
      </c>
      <c r="K128" s="193">
        <f t="shared" si="2"/>
        <v>638.1518909044031</v>
      </c>
      <c r="L128" s="192">
        <v>3765.5855884900516</v>
      </c>
      <c r="M128" s="322"/>
      <c r="N128" s="334"/>
      <c r="O128" s="190" t="s">
        <v>253</v>
      </c>
      <c r="P128" s="191">
        <v>17714.323686033298</v>
      </c>
      <c r="Q128" s="192">
        <v>1433.7244001609729</v>
      </c>
      <c r="R128" s="192">
        <v>1319.1401313630786</v>
      </c>
      <c r="S128" s="192">
        <v>606.03218509439989</v>
      </c>
      <c r="T128" s="192">
        <v>1427.868642586526</v>
      </c>
      <c r="U128" s="192">
        <v>10658.636101890488</v>
      </c>
      <c r="V128" s="192">
        <v>658207.97635484429</v>
      </c>
      <c r="W128" s="192">
        <v>206829.37076403515</v>
      </c>
      <c r="X128" s="193">
        <f t="shared" si="3"/>
        <v>638.1518909044031</v>
      </c>
      <c r="Y128" s="204"/>
      <c r="Z128" s="49"/>
      <c r="AA128" s="49"/>
      <c r="AB128" s="49"/>
      <c r="AC128" s="49"/>
      <c r="AD128" s="49"/>
      <c r="AE128" s="49"/>
      <c r="AF128" s="49"/>
      <c r="AG128" s="49"/>
      <c r="AH128" s="49"/>
      <c r="AI128" s="49"/>
      <c r="AJ128" s="49"/>
      <c r="AK128" s="49"/>
      <c r="AL128" s="49"/>
      <c r="AM128" s="49"/>
      <c r="AN128" s="49"/>
      <c r="AO128" s="49"/>
      <c r="AP128" s="49"/>
      <c r="AQ128" s="49"/>
      <c r="AR128" s="49"/>
      <c r="AS128" s="49"/>
      <c r="AT128" s="49"/>
      <c r="AU128" s="49"/>
      <c r="AV128" s="49"/>
    </row>
    <row r="129" spans="1:48" ht="15.75" thickBot="1" x14ac:dyDescent="0.3">
      <c r="A129" s="335"/>
      <c r="B129" s="198" t="s">
        <v>254</v>
      </c>
      <c r="C129" s="199">
        <v>876286.27286304138</v>
      </c>
      <c r="D129" s="200">
        <v>34642.614032673679</v>
      </c>
      <c r="E129" s="200">
        <v>31666.629107293658</v>
      </c>
      <c r="F129" s="200">
        <v>34343.47050980202</v>
      </c>
      <c r="G129" s="200">
        <v>82172.587847914241</v>
      </c>
      <c r="H129" s="200">
        <v>274532.90046718036</v>
      </c>
      <c r="I129" s="200">
        <v>36177324.968013145</v>
      </c>
      <c r="J129" s="200">
        <v>11370012.082022164</v>
      </c>
      <c r="K129" s="201">
        <f t="shared" si="2"/>
        <v>36163.674446821526</v>
      </c>
      <c r="L129" s="200">
        <v>282657.54111299524</v>
      </c>
      <c r="M129" s="184">
        <f>H129/L129</f>
        <v>0.97125623956883222</v>
      </c>
      <c r="N129" s="335"/>
      <c r="O129" s="198" t="s">
        <v>254</v>
      </c>
      <c r="P129" s="199">
        <v>956078.74277714826</v>
      </c>
      <c r="Q129" s="200">
        <v>82244.476981493543</v>
      </c>
      <c r="R129" s="200">
        <v>75590.543335716269</v>
      </c>
      <c r="S129" s="200">
        <v>34343.47050980202</v>
      </c>
      <c r="T129" s="200">
        <v>82172.587847914227</v>
      </c>
      <c r="U129" s="200">
        <v>613315.42852876754</v>
      </c>
      <c r="V129" s="200">
        <v>37822811.364615031</v>
      </c>
      <c r="W129" s="200">
        <v>11887198.204899367</v>
      </c>
      <c r="X129" s="201">
        <f t="shared" si="3"/>
        <v>36163.674446821526</v>
      </c>
      <c r="Y129" s="204"/>
      <c r="Z129" s="49"/>
      <c r="AA129" s="49"/>
      <c r="AB129" s="49"/>
      <c r="AC129" s="49"/>
      <c r="AD129" s="49"/>
      <c r="AE129" s="49"/>
      <c r="AF129" s="49"/>
      <c r="AG129" s="49"/>
      <c r="AH129" s="49"/>
      <c r="AI129" s="49"/>
      <c r="AJ129" s="49"/>
      <c r="AK129" s="49"/>
      <c r="AL129" s="49"/>
      <c r="AM129" s="49"/>
      <c r="AN129" s="49"/>
      <c r="AO129" s="49"/>
      <c r="AP129" s="49"/>
      <c r="AQ129" s="49"/>
      <c r="AR129" s="49"/>
      <c r="AS129" s="49"/>
      <c r="AT129" s="49"/>
      <c r="AU129" s="49"/>
      <c r="AV129" s="49"/>
    </row>
    <row r="130" spans="1:48" ht="15.75" thickTop="1" x14ac:dyDescent="0.25">
      <c r="A130" s="333">
        <f>A120+1</f>
        <v>2014</v>
      </c>
      <c r="B130" s="185" t="s">
        <v>245</v>
      </c>
      <c r="C130" s="186">
        <v>23939.298289444887</v>
      </c>
      <c r="D130" s="187">
        <v>804.93180242950325</v>
      </c>
      <c r="E130" s="187">
        <v>733.51466243460561</v>
      </c>
      <c r="F130" s="187">
        <v>883.19196673354816</v>
      </c>
      <c r="G130" s="187">
        <v>2085.1354301582137</v>
      </c>
      <c r="H130" s="187">
        <v>5995.1482358293242</v>
      </c>
      <c r="I130" s="187">
        <v>924981.75995599478</v>
      </c>
      <c r="J130" s="187">
        <v>290600.53441775206</v>
      </c>
      <c r="K130" s="188">
        <f t="shared" si="2"/>
        <v>930.00114097042615</v>
      </c>
      <c r="L130" s="187">
        <v>5995.1482358293242</v>
      </c>
      <c r="M130" s="322"/>
      <c r="N130" s="333">
        <f>N120+1</f>
        <v>2014</v>
      </c>
      <c r="O130" s="185" t="s">
        <v>245</v>
      </c>
      <c r="P130" s="186">
        <v>25766.993282037874</v>
      </c>
      <c r="Q130" s="187">
        <v>2107.8705303794613</v>
      </c>
      <c r="R130" s="187">
        <v>1937.6548806037486</v>
      </c>
      <c r="S130" s="187">
        <v>883.19196673354816</v>
      </c>
      <c r="T130" s="187">
        <v>2085.1354301582137</v>
      </c>
      <c r="U130" s="187">
        <v>15705.894952644716</v>
      </c>
      <c r="V130" s="187">
        <v>972822.01589338714</v>
      </c>
      <c r="W130" s="187">
        <v>305630.45667097782</v>
      </c>
      <c r="X130" s="188">
        <f t="shared" si="3"/>
        <v>930.00114097042615</v>
      </c>
      <c r="Y130" s="204"/>
      <c r="Z130" s="49"/>
      <c r="AA130" s="296"/>
      <c r="AB130" s="296"/>
      <c r="AC130" s="296"/>
      <c r="AD130" s="296"/>
      <c r="AE130" s="49"/>
      <c r="AF130" s="49"/>
      <c r="AG130" s="49"/>
      <c r="AH130" s="49"/>
      <c r="AI130" s="49"/>
      <c r="AJ130" s="296"/>
      <c r="AK130" s="296"/>
      <c r="AL130" s="296"/>
      <c r="AM130" s="296"/>
      <c r="AN130" s="296"/>
      <c r="AO130" s="49"/>
      <c r="AP130" s="49"/>
      <c r="AQ130" s="49"/>
      <c r="AR130" s="49"/>
      <c r="AS130" s="49"/>
      <c r="AT130" s="49"/>
      <c r="AU130" s="49"/>
      <c r="AV130" s="49"/>
    </row>
    <row r="131" spans="1:48" x14ac:dyDescent="0.25">
      <c r="A131" s="334"/>
      <c r="B131" s="190" t="s">
        <v>246</v>
      </c>
      <c r="C131" s="191">
        <v>81097.078799104624</v>
      </c>
      <c r="D131" s="192">
        <v>6681.1559331553972</v>
      </c>
      <c r="E131" s="192">
        <v>6146.663458502966</v>
      </c>
      <c r="F131" s="192">
        <v>2834.2149355781244</v>
      </c>
      <c r="G131" s="192">
        <v>6676.0024208594705</v>
      </c>
      <c r="H131" s="192">
        <v>49566.760230726315</v>
      </c>
      <c r="I131" s="192">
        <v>3054634.0191343315</v>
      </c>
      <c r="J131" s="192">
        <v>959671.3852134248</v>
      </c>
      <c r="K131" s="193">
        <f t="shared" si="2"/>
        <v>2984.4283271637646</v>
      </c>
      <c r="L131" s="192">
        <v>49566.760230726315</v>
      </c>
      <c r="M131" s="322"/>
      <c r="N131" s="334"/>
      <c r="O131" s="190" t="s">
        <v>246</v>
      </c>
      <c r="P131" s="191">
        <v>82666.269038516752</v>
      </c>
      <c r="Q131" s="192">
        <v>6681.1559331553972</v>
      </c>
      <c r="R131" s="192">
        <v>6146.663458502966</v>
      </c>
      <c r="S131" s="192">
        <v>2834.2149355781239</v>
      </c>
      <c r="T131" s="192">
        <v>6676.0024208594705</v>
      </c>
      <c r="U131" s="192">
        <v>49566.760230726315</v>
      </c>
      <c r="V131" s="192">
        <v>3054634.0191343315</v>
      </c>
      <c r="W131" s="192">
        <v>959671.3852134248</v>
      </c>
      <c r="X131" s="193">
        <f t="shared" si="3"/>
        <v>2984.4283271637642</v>
      </c>
      <c r="Y131" s="204"/>
      <c r="Z131" s="49"/>
      <c r="AA131" s="297"/>
      <c r="AB131" s="298"/>
      <c r="AC131" s="298"/>
      <c r="AD131" s="299"/>
      <c r="AE131" s="298"/>
      <c r="AF131" s="298"/>
      <c r="AG131" s="298"/>
      <c r="AH131" s="298"/>
      <c r="AI131" s="298"/>
      <c r="AJ131" s="297"/>
      <c r="AK131" s="298"/>
      <c r="AL131" s="298"/>
      <c r="AM131" s="299"/>
      <c r="AN131" s="298"/>
      <c r="AO131" s="298"/>
      <c r="AP131" s="298"/>
      <c r="AQ131" s="298"/>
      <c r="AR131" s="298"/>
      <c r="AS131" s="49"/>
      <c r="AT131" s="49"/>
      <c r="AU131" s="49"/>
      <c r="AV131" s="49"/>
    </row>
    <row r="132" spans="1:48" x14ac:dyDescent="0.25">
      <c r="A132" s="334"/>
      <c r="B132" s="194" t="s">
        <v>247</v>
      </c>
      <c r="C132" s="195">
        <v>306695.45327767491</v>
      </c>
      <c r="D132" s="196">
        <v>9979.2336730442694</v>
      </c>
      <c r="E132" s="196">
        <v>9118.8182828335848</v>
      </c>
      <c r="F132" s="196">
        <v>12464.143442832023</v>
      </c>
      <c r="G132" s="196">
        <v>29508.840229655751</v>
      </c>
      <c r="H132" s="176">
        <v>80176.997383735812</v>
      </c>
      <c r="I132" s="196">
        <v>13231681.848927893</v>
      </c>
      <c r="J132" s="196">
        <v>4157311.3970913203</v>
      </c>
      <c r="K132" s="197">
        <f t="shared" si="2"/>
        <v>13124.743045302119</v>
      </c>
      <c r="L132" s="196">
        <v>88667.246858612314</v>
      </c>
      <c r="M132" s="178">
        <f>H132/L132</f>
        <v>0.90424593324280222</v>
      </c>
      <c r="N132" s="334"/>
      <c r="O132" s="190" t="s">
        <v>247</v>
      </c>
      <c r="P132" s="191">
        <v>344017.17783631757</v>
      </c>
      <c r="Q132" s="192">
        <v>29972.375035818379</v>
      </c>
      <c r="R132" s="192">
        <v>27608.486618374409</v>
      </c>
      <c r="S132" s="192">
        <v>12464.143442832023</v>
      </c>
      <c r="T132" s="192">
        <v>29508.840229655751</v>
      </c>
      <c r="U132" s="179">
        <v>224240.74538706554</v>
      </c>
      <c r="V132" s="192">
        <v>13926113.797691824</v>
      </c>
      <c r="W132" s="192">
        <v>4375497.6932768505</v>
      </c>
      <c r="X132" s="193">
        <f t="shared" si="3"/>
        <v>13124.743045302119</v>
      </c>
      <c r="Y132" s="204"/>
      <c r="Z132" s="49"/>
      <c r="AA132" s="49"/>
      <c r="AB132" s="49"/>
      <c r="AC132" s="49"/>
      <c r="AD132" s="49"/>
      <c r="AE132" s="49"/>
      <c r="AF132" s="49"/>
      <c r="AG132" s="49"/>
      <c r="AH132" s="49"/>
      <c r="AI132" s="49"/>
      <c r="AJ132" s="300"/>
      <c r="AK132" s="300"/>
      <c r="AL132" s="300"/>
      <c r="AM132" s="300"/>
      <c r="AN132" s="300"/>
      <c r="AO132" s="300"/>
      <c r="AP132" s="300"/>
      <c r="AQ132" s="300"/>
      <c r="AR132" s="300"/>
      <c r="AS132" s="300"/>
      <c r="AT132" s="300"/>
      <c r="AU132" s="49"/>
      <c r="AV132" s="49"/>
    </row>
    <row r="133" spans="1:48" x14ac:dyDescent="0.25">
      <c r="A133" s="334"/>
      <c r="B133" s="190" t="s">
        <v>248</v>
      </c>
      <c r="C133" s="191">
        <v>197731.15792965994</v>
      </c>
      <c r="D133" s="192">
        <v>6541.0940586131255</v>
      </c>
      <c r="E133" s="192">
        <v>5954.4306815536747</v>
      </c>
      <c r="F133" s="192">
        <v>8076.6711978272924</v>
      </c>
      <c r="G133" s="192">
        <v>19890.752250667891</v>
      </c>
      <c r="H133" s="192">
        <v>52686.438837504516</v>
      </c>
      <c r="I133" s="192">
        <v>8452131.4507310856</v>
      </c>
      <c r="J133" s="192">
        <v>2655419.0368653517</v>
      </c>
      <c r="K133" s="193">
        <f t="shared" si="2"/>
        <v>8504.734771312138</v>
      </c>
      <c r="L133" s="192">
        <v>52686.438837504516</v>
      </c>
      <c r="M133" s="322">
        <f>C132/C102</f>
        <v>1.0740699212504963</v>
      </c>
      <c r="N133" s="334"/>
      <c r="O133" s="190" t="s">
        <v>248</v>
      </c>
      <c r="P133" s="191">
        <v>221984.61619149003</v>
      </c>
      <c r="Q133" s="192">
        <v>19711.071585665857</v>
      </c>
      <c r="R133" s="192">
        <v>18092.716682864018</v>
      </c>
      <c r="S133" s="192">
        <v>8076.6711978272924</v>
      </c>
      <c r="T133" s="192">
        <v>19890.752250667891</v>
      </c>
      <c r="U133" s="192">
        <v>147185.14178102114</v>
      </c>
      <c r="V133" s="192">
        <v>8900354.2156000715</v>
      </c>
      <c r="W133" s="192">
        <v>2796237.8754924675</v>
      </c>
      <c r="X133" s="193">
        <f t="shared" si="3"/>
        <v>8504.734771312138</v>
      </c>
      <c r="Y133" s="204"/>
      <c r="Z133" s="49"/>
      <c r="AA133" s="49"/>
      <c r="AB133" s="49"/>
      <c r="AC133" s="49"/>
      <c r="AD133" s="49"/>
      <c r="AE133" s="49"/>
      <c r="AF133" s="49"/>
      <c r="AG133" s="49"/>
      <c r="AH133" s="49"/>
      <c r="AI133" s="49"/>
      <c r="AJ133" s="49"/>
      <c r="AK133" s="49"/>
      <c r="AL133" s="49"/>
      <c r="AM133" s="49"/>
      <c r="AN133" s="49"/>
      <c r="AO133" s="49"/>
      <c r="AP133" s="49"/>
      <c r="AQ133" s="49"/>
      <c r="AR133" s="49"/>
      <c r="AS133" s="49"/>
      <c r="AT133" s="49"/>
      <c r="AU133" s="49"/>
      <c r="AV133" s="49"/>
    </row>
    <row r="134" spans="1:48" x14ac:dyDescent="0.25">
      <c r="A134" s="334"/>
      <c r="B134" s="190" t="s">
        <v>249</v>
      </c>
      <c r="C134" s="191">
        <v>32885.98139609793</v>
      </c>
      <c r="D134" s="192">
        <v>1085.3979318792656</v>
      </c>
      <c r="E134" s="192">
        <v>988.77392731256623</v>
      </c>
      <c r="F134" s="192">
        <v>1317.0917420284582</v>
      </c>
      <c r="G134" s="192">
        <v>3105.8036346220806</v>
      </c>
      <c r="H134" s="192">
        <v>8883.6416242203886</v>
      </c>
      <c r="I134" s="192">
        <v>1370963.8574817539</v>
      </c>
      <c r="J134" s="192">
        <v>430714.34788248735</v>
      </c>
      <c r="K134" s="193">
        <f t="shared" si="2"/>
        <v>1386.8976043559665</v>
      </c>
      <c r="L134" s="192">
        <v>8883.6416242203886</v>
      </c>
      <c r="M134" s="322"/>
      <c r="N134" s="334"/>
      <c r="O134" s="190" t="s">
        <v>249</v>
      </c>
      <c r="P134" s="191">
        <v>36632.799717247246</v>
      </c>
      <c r="Q134" s="192">
        <v>3123.3774193159752</v>
      </c>
      <c r="R134" s="192">
        <v>2869.1846841659417</v>
      </c>
      <c r="S134" s="192">
        <v>1317.0917420284582</v>
      </c>
      <c r="T134" s="192">
        <v>3105.8036346220806</v>
      </c>
      <c r="U134" s="192">
        <v>23194.39292139867</v>
      </c>
      <c r="V134" s="192">
        <v>1440731.8271954902</v>
      </c>
      <c r="W134" s="192">
        <v>452633.28134627524</v>
      </c>
      <c r="X134" s="193">
        <f t="shared" si="3"/>
        <v>1386.8976043559665</v>
      </c>
      <c r="Y134" s="204"/>
      <c r="Z134" s="49"/>
      <c r="AA134" s="49"/>
      <c r="AB134" s="49"/>
      <c r="AC134" s="49"/>
      <c r="AD134" s="49"/>
      <c r="AE134" s="49"/>
      <c r="AF134" s="49"/>
      <c r="AG134" s="49"/>
      <c r="AH134" s="49"/>
      <c r="AI134" s="49"/>
      <c r="AJ134" s="49"/>
      <c r="AK134" s="49"/>
      <c r="AL134" s="49"/>
      <c r="AM134" s="49"/>
      <c r="AN134" s="49"/>
      <c r="AO134" s="49"/>
      <c r="AP134" s="49"/>
      <c r="AQ134" s="49"/>
      <c r="AR134" s="49"/>
      <c r="AS134" s="49"/>
      <c r="AT134" s="49"/>
      <c r="AU134" s="49"/>
      <c r="AV134" s="49"/>
    </row>
    <row r="135" spans="1:48" x14ac:dyDescent="0.25">
      <c r="A135" s="334"/>
      <c r="B135" s="190" t="s">
        <v>250</v>
      </c>
      <c r="C135" s="191">
        <v>49239.921146245229</v>
      </c>
      <c r="D135" s="192">
        <v>4394.57424953798</v>
      </c>
      <c r="E135" s="192">
        <v>4036.9264555205777</v>
      </c>
      <c r="F135" s="192">
        <v>1853.1390490802355</v>
      </c>
      <c r="G135" s="192">
        <v>4369.8472539358991</v>
      </c>
      <c r="H135" s="192">
        <v>32634.370608830635</v>
      </c>
      <c r="I135" s="192">
        <v>2027101.0117665075</v>
      </c>
      <c r="J135" s="192">
        <v>636852.34425589291</v>
      </c>
      <c r="K135" s="193">
        <f t="shared" si="2"/>
        <v>1951.3554186814879</v>
      </c>
      <c r="L135" s="192">
        <v>32634.370608830635</v>
      </c>
      <c r="M135" s="322"/>
      <c r="N135" s="334"/>
      <c r="O135" s="190" t="s">
        <v>250</v>
      </c>
      <c r="P135" s="191">
        <v>51591.839037309655</v>
      </c>
      <c r="Q135" s="192">
        <v>4394.57424953798</v>
      </c>
      <c r="R135" s="192">
        <v>4036.9264555205777</v>
      </c>
      <c r="S135" s="192">
        <v>1853.1390490802355</v>
      </c>
      <c r="T135" s="192">
        <v>4369.8472539358991</v>
      </c>
      <c r="U135" s="192">
        <v>32634.370608830635</v>
      </c>
      <c r="V135" s="192">
        <v>2027101.0117665071</v>
      </c>
      <c r="W135" s="192">
        <v>636852.34425589279</v>
      </c>
      <c r="X135" s="193">
        <f t="shared" si="3"/>
        <v>1951.3554186814879</v>
      </c>
      <c r="Y135" s="204"/>
      <c r="Z135" s="49"/>
      <c r="AA135" s="49"/>
      <c r="AB135" s="49"/>
      <c r="AC135" s="49"/>
      <c r="AD135" s="49"/>
      <c r="AE135" s="49"/>
      <c r="AF135" s="49"/>
      <c r="AG135" s="49"/>
      <c r="AH135" s="49"/>
      <c r="AI135" s="49"/>
      <c r="AJ135" s="49"/>
      <c r="AK135" s="49"/>
      <c r="AL135" s="49"/>
      <c r="AM135" s="49"/>
      <c r="AN135" s="49"/>
      <c r="AO135" s="49"/>
      <c r="AP135" s="49"/>
      <c r="AQ135" s="49"/>
      <c r="AR135" s="49"/>
      <c r="AS135" s="49"/>
      <c r="AT135" s="49"/>
      <c r="AU135" s="49"/>
      <c r="AV135" s="49"/>
    </row>
    <row r="136" spans="1:48" x14ac:dyDescent="0.25">
      <c r="A136" s="334"/>
      <c r="B136" s="190" t="s">
        <v>251</v>
      </c>
      <c r="C136" s="191">
        <v>32195.551463889729</v>
      </c>
      <c r="D136" s="192">
        <v>1109.4437935473488</v>
      </c>
      <c r="E136" s="192">
        <v>1001.0237641772749</v>
      </c>
      <c r="F136" s="192">
        <v>1399.0253444166656</v>
      </c>
      <c r="G136" s="192">
        <v>3116.118507979239</v>
      </c>
      <c r="H136" s="192">
        <v>8839.3471663679702</v>
      </c>
      <c r="I136" s="192">
        <v>1402804.8433720907</v>
      </c>
      <c r="J136" s="192">
        <v>444881.91325574892</v>
      </c>
      <c r="K136" s="193">
        <f t="shared" si="2"/>
        <v>1473.1736876707487</v>
      </c>
      <c r="L136" s="192">
        <v>8839.3471663679702</v>
      </c>
      <c r="M136" s="322"/>
      <c r="N136" s="334"/>
      <c r="O136" s="190" t="s">
        <v>251</v>
      </c>
      <c r="P136" s="191">
        <v>35852.412026748629</v>
      </c>
      <c r="Q136" s="192">
        <v>3212.5696684320369</v>
      </c>
      <c r="R136" s="192">
        <v>2915.2568986023393</v>
      </c>
      <c r="S136" s="192">
        <v>1399.0253444166656</v>
      </c>
      <c r="T136" s="192">
        <v>3116.118507979239</v>
      </c>
      <c r="U136" s="192">
        <v>22808.590439866144</v>
      </c>
      <c r="V136" s="192">
        <v>1476908.721741491</v>
      </c>
      <c r="W136" s="192">
        <v>468385.65329508547</v>
      </c>
      <c r="X136" s="193">
        <f t="shared" si="3"/>
        <v>1473.1736876707487</v>
      </c>
      <c r="Y136" s="204"/>
      <c r="Z136" s="49"/>
      <c r="AA136" s="49"/>
      <c r="AB136" s="49"/>
      <c r="AC136" s="49"/>
      <c r="AD136" s="49"/>
      <c r="AE136" s="49"/>
      <c r="AF136" s="49"/>
      <c r="AG136" s="49"/>
      <c r="AH136" s="49"/>
      <c r="AI136" s="49"/>
      <c r="AJ136" s="49"/>
      <c r="AK136" s="49"/>
      <c r="AL136" s="49"/>
      <c r="AM136" s="49"/>
      <c r="AN136" s="49"/>
      <c r="AO136" s="49"/>
      <c r="AP136" s="49"/>
      <c r="AQ136" s="49"/>
      <c r="AR136" s="49"/>
      <c r="AS136" s="49"/>
      <c r="AT136" s="49"/>
      <c r="AU136" s="49"/>
      <c r="AV136" s="49"/>
    </row>
    <row r="137" spans="1:48" x14ac:dyDescent="0.25">
      <c r="A137" s="334"/>
      <c r="B137" s="190" t="s">
        <v>252</v>
      </c>
      <c r="C137" s="191">
        <v>156160.47510237512</v>
      </c>
      <c r="D137" s="192">
        <v>4965.3149981507122</v>
      </c>
      <c r="E137" s="192">
        <v>4527.5428887100334</v>
      </c>
      <c r="F137" s="192">
        <v>6302.7504261769527</v>
      </c>
      <c r="G137" s="192">
        <v>15326.603875317083</v>
      </c>
      <c r="H137" s="192">
        <v>43122.396191920983</v>
      </c>
      <c r="I137" s="192">
        <v>6559078.2802973138</v>
      </c>
      <c r="J137" s="192">
        <v>2060461.6324260803</v>
      </c>
      <c r="K137" s="193">
        <f t="shared" si="2"/>
        <v>6636.7961987643312</v>
      </c>
      <c r="L137" s="192">
        <v>43122.396191920983</v>
      </c>
      <c r="M137" s="322"/>
      <c r="N137" s="334"/>
      <c r="O137" s="190" t="s">
        <v>252</v>
      </c>
      <c r="P137" s="191">
        <v>175452.0901921434</v>
      </c>
      <c r="Q137" s="192">
        <v>14942.386836614594</v>
      </c>
      <c r="R137" s="192">
        <v>13729.843138781998</v>
      </c>
      <c r="S137" s="192">
        <v>6302.7504261769527</v>
      </c>
      <c r="T137" s="192">
        <v>15326.603875317085</v>
      </c>
      <c r="U137" s="192">
        <v>112224.01289980105</v>
      </c>
      <c r="V137" s="192">
        <v>6904886.3262719903</v>
      </c>
      <c r="W137" s="192">
        <v>2169093.3200926138</v>
      </c>
      <c r="X137" s="193">
        <f t="shared" si="3"/>
        <v>6636.7961987643312</v>
      </c>
      <c r="Y137" s="204"/>
      <c r="Z137" s="49"/>
      <c r="AA137" s="49"/>
      <c r="AB137" s="49"/>
      <c r="AC137" s="49"/>
      <c r="AD137" s="49"/>
      <c r="AE137" s="49"/>
      <c r="AF137" s="49"/>
      <c r="AG137" s="49"/>
      <c r="AH137" s="49"/>
      <c r="AI137" s="49"/>
      <c r="AJ137" s="49"/>
      <c r="AK137" s="49"/>
      <c r="AL137" s="49"/>
      <c r="AM137" s="49"/>
      <c r="AN137" s="49"/>
      <c r="AO137" s="49"/>
      <c r="AP137" s="49"/>
      <c r="AQ137" s="49"/>
      <c r="AR137" s="49"/>
      <c r="AS137" s="49"/>
      <c r="AT137" s="49"/>
      <c r="AU137" s="49"/>
      <c r="AV137" s="49"/>
    </row>
    <row r="138" spans="1:48" x14ac:dyDescent="0.25">
      <c r="A138" s="334"/>
      <c r="B138" s="190" t="s">
        <v>253</v>
      </c>
      <c r="C138" s="191">
        <v>16566.265019905175</v>
      </c>
      <c r="D138" s="192">
        <v>488.60095008171237</v>
      </c>
      <c r="E138" s="192">
        <v>445.33863038184313</v>
      </c>
      <c r="F138" s="192">
        <v>616.33473224100476</v>
      </c>
      <c r="G138" s="192">
        <v>1452.1424095104969</v>
      </c>
      <c r="H138" s="192">
        <v>3829.6005434943822</v>
      </c>
      <c r="I138" s="192">
        <v>636434.67775970325</v>
      </c>
      <c r="J138" s="192">
        <v>199987.52294336588</v>
      </c>
      <c r="K138" s="193">
        <f t="shared" si="2"/>
        <v>649.00047304977795</v>
      </c>
      <c r="L138" s="192">
        <v>3829.6005434943822</v>
      </c>
      <c r="M138" s="322"/>
      <c r="N138" s="334"/>
      <c r="O138" s="190" t="s">
        <v>253</v>
      </c>
      <c r="P138" s="191">
        <v>18012.912232547922</v>
      </c>
      <c r="Q138" s="192">
        <v>1458.0977149637092</v>
      </c>
      <c r="R138" s="192">
        <v>1341.5655135962509</v>
      </c>
      <c r="S138" s="192">
        <v>616.33473224100476</v>
      </c>
      <c r="T138" s="192">
        <v>1452.1424095104969</v>
      </c>
      <c r="U138" s="192">
        <v>10839.832915622626</v>
      </c>
      <c r="V138" s="192">
        <v>669397.51195287658</v>
      </c>
      <c r="W138" s="192">
        <v>210345.47006702374</v>
      </c>
      <c r="X138" s="193">
        <f t="shared" si="3"/>
        <v>649.00047304977795</v>
      </c>
      <c r="Y138" s="204"/>
      <c r="Z138" s="49"/>
      <c r="AA138" s="49"/>
      <c r="AB138" s="49"/>
      <c r="AC138" s="49"/>
      <c r="AD138" s="49"/>
      <c r="AE138" s="49"/>
      <c r="AF138" s="49"/>
      <c r="AG138" s="49"/>
      <c r="AH138" s="49"/>
      <c r="AI138" s="49"/>
      <c r="AJ138" s="49"/>
      <c r="AK138" s="49"/>
      <c r="AL138" s="49"/>
      <c r="AM138" s="49"/>
      <c r="AN138" s="49"/>
      <c r="AO138" s="49"/>
      <c r="AP138" s="49"/>
      <c r="AQ138" s="49"/>
      <c r="AR138" s="49"/>
      <c r="AS138" s="49"/>
      <c r="AT138" s="49"/>
      <c r="AU138" s="49"/>
      <c r="AV138" s="49"/>
    </row>
    <row r="139" spans="1:48" ht="15.75" thickBot="1" x14ac:dyDescent="0.3">
      <c r="A139" s="335"/>
      <c r="B139" s="198" t="s">
        <v>254</v>
      </c>
      <c r="C139" s="199">
        <v>896511.18242439756</v>
      </c>
      <c r="D139" s="200">
        <v>36049.747390439305</v>
      </c>
      <c r="E139" s="200">
        <v>32953.032751427127</v>
      </c>
      <c r="F139" s="200">
        <v>35746.562836914309</v>
      </c>
      <c r="G139" s="200">
        <v>85531.246012706135</v>
      </c>
      <c r="H139" s="200">
        <v>285734.70082263032</v>
      </c>
      <c r="I139" s="200">
        <v>37659811.749426678</v>
      </c>
      <c r="J139" s="200">
        <v>11835900.114351425</v>
      </c>
      <c r="K139" s="201">
        <f t="shared" ref="K139:K202" si="4">F139*1.053</f>
        <v>37641.130667270765</v>
      </c>
      <c r="L139" s="200">
        <v>294224.95029750682</v>
      </c>
      <c r="M139" s="184">
        <f>H139/L139</f>
        <v>0.97114367946602909</v>
      </c>
      <c r="N139" s="335"/>
      <c r="O139" s="198" t="s">
        <v>254</v>
      </c>
      <c r="P139" s="199">
        <v>991977.10955435911</v>
      </c>
      <c r="Q139" s="200">
        <v>85603.478973883379</v>
      </c>
      <c r="R139" s="200">
        <v>78678.298331012251</v>
      </c>
      <c r="S139" s="200">
        <v>35746.562836914301</v>
      </c>
      <c r="T139" s="200">
        <v>85531.246012706135</v>
      </c>
      <c r="U139" s="200">
        <v>638399.7421369768</v>
      </c>
      <c r="V139" s="200">
        <v>39372949.447247975</v>
      </c>
      <c r="W139" s="200">
        <v>12374347.479710612</v>
      </c>
      <c r="X139" s="201">
        <f t="shared" ref="X139:X202" si="5">S139*1.053</f>
        <v>37641.130667270758</v>
      </c>
      <c r="Y139" s="204"/>
      <c r="Z139" s="49"/>
      <c r="AA139" s="49"/>
      <c r="AB139" s="49"/>
      <c r="AC139" s="49"/>
      <c r="AD139" s="49"/>
      <c r="AE139" s="49"/>
      <c r="AF139" s="49"/>
      <c r="AG139" s="49"/>
      <c r="AH139" s="49"/>
      <c r="AI139" s="49"/>
      <c r="AJ139" s="49"/>
      <c r="AK139" s="49"/>
      <c r="AL139" s="49"/>
      <c r="AM139" s="49"/>
      <c r="AN139" s="49"/>
      <c r="AO139" s="49"/>
      <c r="AP139" s="49"/>
      <c r="AQ139" s="49"/>
      <c r="AR139" s="49"/>
      <c r="AS139" s="49"/>
      <c r="AT139" s="49"/>
      <c r="AU139" s="49"/>
      <c r="AV139" s="49"/>
    </row>
    <row r="140" spans="1:48" ht="15.75" thickTop="1" x14ac:dyDescent="0.25">
      <c r="A140" s="333">
        <f>A130+1</f>
        <v>2015</v>
      </c>
      <c r="B140" s="185" t="s">
        <v>245</v>
      </c>
      <c r="C140" s="186">
        <v>24565.21284128827</v>
      </c>
      <c r="D140" s="187">
        <v>273.37524731140905</v>
      </c>
      <c r="E140" s="187">
        <v>249.13403083633705</v>
      </c>
      <c r="F140" s="187">
        <v>912.33730163575524</v>
      </c>
      <c r="G140" s="187">
        <v>2153.9448993534343</v>
      </c>
      <c r="H140" s="187">
        <v>619.29881276116907</v>
      </c>
      <c r="I140" s="187">
        <v>955506.15803454258</v>
      </c>
      <c r="J140" s="187">
        <v>300190.35205353785</v>
      </c>
      <c r="K140" s="188">
        <f t="shared" si="4"/>
        <v>960.69117862245025</v>
      </c>
      <c r="L140" s="187">
        <v>619.29881276116907</v>
      </c>
      <c r="M140" s="322"/>
      <c r="N140" s="333">
        <f>N130+1</f>
        <v>2015</v>
      </c>
      <c r="O140" s="185" t="s">
        <v>245</v>
      </c>
      <c r="P140" s="186">
        <v>26591.358371461673</v>
      </c>
      <c r="Q140" s="187">
        <v>2177.4302578819834</v>
      </c>
      <c r="R140" s="187">
        <v>2001.5974916636721</v>
      </c>
      <c r="S140" s="187">
        <v>912.33730163575524</v>
      </c>
      <c r="T140" s="187">
        <v>2153.9448993534343</v>
      </c>
      <c r="U140" s="187">
        <v>16224.18948608199</v>
      </c>
      <c r="V140" s="187">
        <v>1004925.1424178688</v>
      </c>
      <c r="W140" s="187">
        <v>315716.26174112008</v>
      </c>
      <c r="X140" s="188">
        <f t="shared" si="5"/>
        <v>960.69117862245025</v>
      </c>
      <c r="Y140" s="204"/>
      <c r="Z140" s="49"/>
      <c r="AA140" s="49"/>
      <c r="AB140" s="49"/>
      <c r="AC140" s="49"/>
      <c r="AD140" s="49"/>
      <c r="AE140" s="49"/>
      <c r="AF140" s="49"/>
      <c r="AG140" s="49"/>
      <c r="AH140" s="49"/>
      <c r="AI140" s="49"/>
      <c r="AJ140" s="49"/>
      <c r="AK140" s="49"/>
      <c r="AL140" s="49"/>
      <c r="AM140" s="49"/>
      <c r="AN140" s="49"/>
      <c r="AO140" s="49"/>
      <c r="AP140" s="49"/>
      <c r="AQ140" s="49"/>
      <c r="AR140" s="49"/>
      <c r="AS140" s="49"/>
      <c r="AT140" s="49"/>
      <c r="AU140" s="49"/>
      <c r="AV140" s="49"/>
    </row>
    <row r="141" spans="1:48" x14ac:dyDescent="0.25">
      <c r="A141" s="334"/>
      <c r="B141" s="190" t="s">
        <v>246</v>
      </c>
      <c r="C141" s="191">
        <v>83263.462262575515</v>
      </c>
      <c r="D141" s="192">
        <v>6901.6340789495243</v>
      </c>
      <c r="E141" s="192">
        <v>6349.5033526335637</v>
      </c>
      <c r="F141" s="192">
        <v>2927.7440284522022</v>
      </c>
      <c r="G141" s="192">
        <v>6896.3105007478325</v>
      </c>
      <c r="H141" s="192">
        <v>51202.463318340284</v>
      </c>
      <c r="I141" s="192">
        <v>3155436.9417657643</v>
      </c>
      <c r="J141" s="192">
        <v>991340.54092546774</v>
      </c>
      <c r="K141" s="193">
        <f t="shared" si="4"/>
        <v>3082.9144619601689</v>
      </c>
      <c r="L141" s="192">
        <v>51202.463318340284</v>
      </c>
      <c r="M141" s="322"/>
      <c r="N141" s="334"/>
      <c r="O141" s="190" t="s">
        <v>246</v>
      </c>
      <c r="P141" s="191">
        <v>85313.869421147159</v>
      </c>
      <c r="Q141" s="192">
        <v>6901.6340789495243</v>
      </c>
      <c r="R141" s="192">
        <v>6349.5033526335637</v>
      </c>
      <c r="S141" s="192">
        <v>2927.7440284522017</v>
      </c>
      <c r="T141" s="192">
        <v>6896.3105007478325</v>
      </c>
      <c r="U141" s="192">
        <v>51202.463318340284</v>
      </c>
      <c r="V141" s="192">
        <v>3155436.9417657643</v>
      </c>
      <c r="W141" s="192">
        <v>991340.54092546774</v>
      </c>
      <c r="X141" s="193">
        <f t="shared" si="5"/>
        <v>3082.9144619601684</v>
      </c>
      <c r="Y141" s="204"/>
      <c r="Z141" s="49"/>
      <c r="AA141" s="49"/>
      <c r="AB141" s="49"/>
      <c r="AC141" s="49"/>
      <c r="AD141" s="49"/>
      <c r="AE141" s="49"/>
      <c r="AF141" s="49"/>
      <c r="AG141" s="49"/>
      <c r="AH141" s="49"/>
      <c r="AI141" s="49"/>
      <c r="AJ141" s="49"/>
      <c r="AK141" s="49"/>
      <c r="AL141" s="49"/>
      <c r="AM141" s="49"/>
      <c r="AN141" s="49"/>
      <c r="AO141" s="49"/>
      <c r="AP141" s="49"/>
      <c r="AQ141" s="49"/>
      <c r="AR141" s="49"/>
      <c r="AS141" s="49"/>
      <c r="AT141" s="49"/>
      <c r="AU141" s="49"/>
      <c r="AV141" s="49"/>
    </row>
    <row r="142" spans="1:48" x14ac:dyDescent="0.25">
      <c r="A142" s="334"/>
      <c r="B142" s="194" t="s">
        <v>247</v>
      </c>
      <c r="C142" s="195">
        <v>315175.06162230315</v>
      </c>
      <c r="D142" s="196">
        <v>4258.481135218195</v>
      </c>
      <c r="E142" s="196">
        <v>3891.1503209928896</v>
      </c>
      <c r="F142" s="196">
        <v>13025.029897759465</v>
      </c>
      <c r="G142" s="196">
        <v>30836.738039990261</v>
      </c>
      <c r="H142" s="176">
        <v>8378.4962266003931</v>
      </c>
      <c r="I142" s="196">
        <v>13827107.532129649</v>
      </c>
      <c r="J142" s="196">
        <v>4344390.4099604301</v>
      </c>
      <c r="K142" s="197">
        <f t="shared" si="4"/>
        <v>13715.356482340716</v>
      </c>
      <c r="L142" s="196">
        <v>9265.7272967249883</v>
      </c>
      <c r="M142" s="178">
        <f>H142/L142</f>
        <v>0.90424593324280211</v>
      </c>
      <c r="N142" s="334"/>
      <c r="O142" s="190" t="s">
        <v>247</v>
      </c>
      <c r="P142" s="191">
        <v>358712.24993703084</v>
      </c>
      <c r="Q142" s="192">
        <v>31321.131912430206</v>
      </c>
      <c r="R142" s="192">
        <v>28850.868516201259</v>
      </c>
      <c r="S142" s="192">
        <v>13025.029897759465</v>
      </c>
      <c r="T142" s="192">
        <v>30836.738039990261</v>
      </c>
      <c r="U142" s="179">
        <v>234331.57892948348</v>
      </c>
      <c r="V142" s="192">
        <v>14552788.918587957</v>
      </c>
      <c r="W142" s="192">
        <v>4572395.0894743092</v>
      </c>
      <c r="X142" s="193">
        <f t="shared" si="5"/>
        <v>13715.356482340716</v>
      </c>
      <c r="Y142" s="204"/>
      <c r="Z142" s="49"/>
      <c r="AA142" s="49"/>
      <c r="AB142" s="49"/>
      <c r="AC142" s="49"/>
      <c r="AD142" s="49"/>
      <c r="AE142" s="49"/>
      <c r="AF142" s="49"/>
      <c r="AG142" s="49"/>
      <c r="AH142" s="49"/>
      <c r="AI142" s="49"/>
      <c r="AJ142" s="49"/>
      <c r="AK142" s="49"/>
      <c r="AL142" s="49"/>
      <c r="AM142" s="49"/>
      <c r="AN142" s="49"/>
      <c r="AO142" s="49"/>
      <c r="AP142" s="49"/>
      <c r="AQ142" s="49"/>
      <c r="AR142" s="49"/>
      <c r="AS142" s="49"/>
      <c r="AT142" s="49"/>
      <c r="AU142" s="49"/>
      <c r="AV142" s="49"/>
    </row>
    <row r="143" spans="1:48" x14ac:dyDescent="0.25">
      <c r="A143" s="334"/>
      <c r="B143" s="190" t="s">
        <v>248</v>
      </c>
      <c r="C143" s="191">
        <v>200244.85277568013</v>
      </c>
      <c r="D143" s="192">
        <v>2774.8328673151655</v>
      </c>
      <c r="E143" s="192">
        <v>2526.2039350364494</v>
      </c>
      <c r="F143" s="192">
        <v>8310.8946625642857</v>
      </c>
      <c r="G143" s="192">
        <v>20467.584065937259</v>
      </c>
      <c r="H143" s="192">
        <v>5421.4345563792149</v>
      </c>
      <c r="I143" s="192">
        <v>8697243.2628022879</v>
      </c>
      <c r="J143" s="192">
        <v>2732426.1889344472</v>
      </c>
      <c r="K143" s="193">
        <f t="shared" si="4"/>
        <v>8751.3720796801917</v>
      </c>
      <c r="L143" s="192">
        <v>5421.4345563792149</v>
      </c>
      <c r="M143" s="322"/>
      <c r="N143" s="334"/>
      <c r="O143" s="190" t="s">
        <v>248</v>
      </c>
      <c r="P143" s="191">
        <v>227962.93094210909</v>
      </c>
      <c r="Q143" s="192">
        <v>20282.692661650166</v>
      </c>
      <c r="R143" s="192">
        <v>18617.405466667075</v>
      </c>
      <c r="S143" s="192">
        <v>8310.8946625642857</v>
      </c>
      <c r="T143" s="192">
        <v>20467.584065937259</v>
      </c>
      <c r="U143" s="192">
        <v>151453.51089267075</v>
      </c>
      <c r="V143" s="192">
        <v>9158464.4878524728</v>
      </c>
      <c r="W143" s="192">
        <v>2877328.7738817488</v>
      </c>
      <c r="X143" s="193">
        <f t="shared" si="5"/>
        <v>8751.3720796801917</v>
      </c>
      <c r="Y143" s="204"/>
      <c r="Z143" s="49"/>
      <c r="AA143" s="49"/>
      <c r="AB143" s="49"/>
      <c r="AC143" s="49"/>
      <c r="AD143" s="49"/>
      <c r="AE143" s="49"/>
      <c r="AF143" s="49"/>
      <c r="AG143" s="49"/>
      <c r="AH143" s="49"/>
      <c r="AI143" s="49"/>
      <c r="AJ143" s="49"/>
      <c r="AK143" s="49"/>
      <c r="AL143" s="49"/>
      <c r="AM143" s="49"/>
      <c r="AN143" s="49"/>
      <c r="AO143" s="49"/>
      <c r="AP143" s="49"/>
      <c r="AQ143" s="49"/>
      <c r="AR143" s="49"/>
      <c r="AS143" s="49"/>
      <c r="AT143" s="49"/>
      <c r="AU143" s="49"/>
      <c r="AV143" s="49"/>
    </row>
    <row r="144" spans="1:48" x14ac:dyDescent="0.25">
      <c r="A144" s="334"/>
      <c r="B144" s="190" t="s">
        <v>249</v>
      </c>
      <c r="C144" s="191">
        <v>33927.187469064338</v>
      </c>
      <c r="D144" s="192">
        <v>435.64737185935968</v>
      </c>
      <c r="E144" s="192">
        <v>396.86778172473856</v>
      </c>
      <c r="F144" s="192">
        <v>1382.9463291298812</v>
      </c>
      <c r="G144" s="192">
        <v>3261.0938163531855</v>
      </c>
      <c r="H144" s="192">
        <v>932.78237054314104</v>
      </c>
      <c r="I144" s="192">
        <v>1439512.0503558419</v>
      </c>
      <c r="J144" s="192">
        <v>452250.06527661177</v>
      </c>
      <c r="K144" s="193">
        <f t="shared" si="4"/>
        <v>1456.2424845737648</v>
      </c>
      <c r="L144" s="192">
        <v>932.78237054314104</v>
      </c>
      <c r="M144" s="322"/>
      <c r="N144" s="334"/>
      <c r="O144" s="190" t="s">
        <v>249</v>
      </c>
      <c r="P144" s="191">
        <v>38364.765916845849</v>
      </c>
      <c r="Q144" s="192">
        <v>3279.5462902817749</v>
      </c>
      <c r="R144" s="192">
        <v>3012.6439183742395</v>
      </c>
      <c r="S144" s="192">
        <v>1382.9463291298812</v>
      </c>
      <c r="T144" s="192">
        <v>3261.0938163531855</v>
      </c>
      <c r="U144" s="192">
        <v>24354.112567468608</v>
      </c>
      <c r="V144" s="192">
        <v>1512768.4185552651</v>
      </c>
      <c r="W144" s="192">
        <v>475264.94541358907</v>
      </c>
      <c r="X144" s="193">
        <f t="shared" si="5"/>
        <v>1456.2424845737648</v>
      </c>
      <c r="Y144" s="204"/>
      <c r="Z144" s="49"/>
      <c r="AA144" s="49"/>
      <c r="AB144" s="49"/>
      <c r="AC144" s="49"/>
      <c r="AD144" s="49"/>
      <c r="AE144" s="49"/>
      <c r="AF144" s="49"/>
      <c r="AG144" s="49"/>
      <c r="AH144" s="49"/>
      <c r="AI144" s="49"/>
      <c r="AJ144" s="49"/>
      <c r="AK144" s="49"/>
      <c r="AL144" s="49"/>
      <c r="AM144" s="49"/>
      <c r="AN144" s="49"/>
      <c r="AO144" s="49"/>
      <c r="AP144" s="49"/>
      <c r="AQ144" s="49"/>
      <c r="AR144" s="49"/>
      <c r="AS144" s="49"/>
      <c r="AT144" s="49"/>
      <c r="AU144" s="49"/>
      <c r="AV144" s="49"/>
    </row>
    <row r="145" spans="1:50" x14ac:dyDescent="0.25">
      <c r="A145" s="334"/>
      <c r="B145" s="190" t="s">
        <v>250</v>
      </c>
      <c r="C145" s="191">
        <v>50849.2448791434</v>
      </c>
      <c r="D145" s="192">
        <v>4614.3029620148791</v>
      </c>
      <c r="E145" s="192">
        <v>4238.7727782966076</v>
      </c>
      <c r="F145" s="192">
        <v>1945.7960015342476</v>
      </c>
      <c r="G145" s="192">
        <v>4588.3396166326947</v>
      </c>
      <c r="H145" s="192">
        <v>34266.089139272175</v>
      </c>
      <c r="I145" s="192">
        <v>2128456.0623548329</v>
      </c>
      <c r="J145" s="192">
        <v>668694.96146868751</v>
      </c>
      <c r="K145" s="193">
        <f t="shared" si="4"/>
        <v>2048.9231896155625</v>
      </c>
      <c r="L145" s="192">
        <v>34266.089139272175</v>
      </c>
      <c r="M145" s="322"/>
      <c r="N145" s="334"/>
      <c r="O145" s="190" t="s">
        <v>250</v>
      </c>
      <c r="P145" s="191">
        <v>54029.037107067583</v>
      </c>
      <c r="Q145" s="192">
        <v>4614.3029620148791</v>
      </c>
      <c r="R145" s="192">
        <v>4238.7727782966076</v>
      </c>
      <c r="S145" s="192">
        <v>1945.7960015342476</v>
      </c>
      <c r="T145" s="192">
        <v>4588.3396166326947</v>
      </c>
      <c r="U145" s="192">
        <v>34266.089139272175</v>
      </c>
      <c r="V145" s="192">
        <v>2128456.0623548329</v>
      </c>
      <c r="W145" s="192">
        <v>668694.96146868751</v>
      </c>
      <c r="X145" s="193">
        <f t="shared" si="5"/>
        <v>2048.9231896155625</v>
      </c>
      <c r="Y145" s="204"/>
      <c r="Z145" s="49"/>
      <c r="AA145" s="49"/>
      <c r="AB145" s="49"/>
      <c r="AC145" s="49"/>
      <c r="AD145" s="49"/>
      <c r="AE145" s="49"/>
      <c r="AF145" s="49"/>
      <c r="AG145" s="49"/>
      <c r="AH145" s="49"/>
      <c r="AI145" s="49"/>
      <c r="AJ145" s="49"/>
      <c r="AK145" s="49"/>
      <c r="AL145" s="49"/>
      <c r="AM145" s="49"/>
      <c r="AN145" s="49"/>
      <c r="AO145" s="49"/>
      <c r="AP145" s="49"/>
      <c r="AQ145" s="49"/>
      <c r="AR145" s="49"/>
      <c r="AS145" s="49"/>
      <c r="AT145" s="49"/>
      <c r="AU145" s="49"/>
      <c r="AV145" s="49"/>
      <c r="AW145" s="322"/>
      <c r="AX145" s="322"/>
    </row>
    <row r="146" spans="1:50" x14ac:dyDescent="0.25">
      <c r="A146" s="334"/>
      <c r="B146" s="190" t="s">
        <v>251</v>
      </c>
      <c r="C146" s="191">
        <v>32795.091268391479</v>
      </c>
      <c r="D146" s="192">
        <v>457.65972970905921</v>
      </c>
      <c r="E146" s="192">
        <v>412.92285426864703</v>
      </c>
      <c r="F146" s="192">
        <v>1445.1931807824155</v>
      </c>
      <c r="G146" s="192">
        <v>3218.9504187425537</v>
      </c>
      <c r="H146" s="192">
        <v>913.1045622858112</v>
      </c>
      <c r="I146" s="192">
        <v>1449097.4032033696</v>
      </c>
      <c r="J146" s="192">
        <v>459563.01639318862</v>
      </c>
      <c r="K146" s="193">
        <f t="shared" si="4"/>
        <v>1521.7884193638836</v>
      </c>
      <c r="L146" s="192">
        <v>913.1045622858112</v>
      </c>
      <c r="M146" s="322"/>
      <c r="N146" s="334"/>
      <c r="O146" s="190" t="s">
        <v>251</v>
      </c>
      <c r="P146" s="191">
        <v>36971.590076765322</v>
      </c>
      <c r="Q146" s="192">
        <v>3318.5844674902937</v>
      </c>
      <c r="R146" s="192">
        <v>3011.4603762562165</v>
      </c>
      <c r="S146" s="192">
        <v>1445.1931807824155</v>
      </c>
      <c r="T146" s="192">
        <v>3218.9504187425537</v>
      </c>
      <c r="U146" s="192">
        <v>23561.273924381727</v>
      </c>
      <c r="V146" s="192">
        <v>1525646.7095589601</v>
      </c>
      <c r="W146" s="192">
        <v>483842.37985382334</v>
      </c>
      <c r="X146" s="193">
        <f t="shared" si="5"/>
        <v>1521.7884193638836</v>
      </c>
      <c r="Y146" s="204"/>
      <c r="Z146" s="49"/>
      <c r="AA146" s="49"/>
      <c r="AB146" s="49"/>
      <c r="AC146" s="49"/>
      <c r="AD146" s="49"/>
      <c r="AE146" s="49"/>
      <c r="AF146" s="49"/>
      <c r="AG146" s="49"/>
      <c r="AH146" s="49"/>
      <c r="AI146" s="49"/>
      <c r="AJ146" s="49"/>
      <c r="AK146" s="49"/>
      <c r="AL146" s="49"/>
      <c r="AM146" s="49"/>
      <c r="AN146" s="49"/>
      <c r="AO146" s="49"/>
      <c r="AP146" s="49"/>
      <c r="AQ146" s="49"/>
      <c r="AR146" s="49"/>
      <c r="AS146" s="49"/>
      <c r="AT146" s="49"/>
      <c r="AU146" s="49"/>
      <c r="AV146" s="49"/>
      <c r="AW146" s="322"/>
      <c r="AX146" s="322"/>
    </row>
    <row r="147" spans="1:50" x14ac:dyDescent="0.25">
      <c r="A147" s="334"/>
      <c r="B147" s="190" t="s">
        <v>252</v>
      </c>
      <c r="C147" s="191">
        <v>161704.45100414107</v>
      </c>
      <c r="D147" s="192">
        <v>2155.7683105861315</v>
      </c>
      <c r="E147" s="192">
        <v>1965.6504641189731</v>
      </c>
      <c r="F147" s="192">
        <v>6620.32877641081</v>
      </c>
      <c r="G147" s="192">
        <v>16093.152724251118</v>
      </c>
      <c r="H147" s="192">
        <v>4548.5677163625633</v>
      </c>
      <c r="I147" s="192">
        <v>6919413.5601635668</v>
      </c>
      <c r="J147" s="192">
        <v>2173654.4270549957</v>
      </c>
      <c r="K147" s="193">
        <f t="shared" si="4"/>
        <v>6971.2062015605825</v>
      </c>
      <c r="L147" s="192">
        <v>4548.5677163625633</v>
      </c>
      <c r="M147" s="322"/>
      <c r="N147" s="334"/>
      <c r="O147" s="190" t="s">
        <v>252</v>
      </c>
      <c r="P147" s="191">
        <v>184370.35365051383</v>
      </c>
      <c r="Q147" s="192">
        <v>15743.244384172307</v>
      </c>
      <c r="R147" s="192">
        <v>14465.884974286391</v>
      </c>
      <c r="S147" s="192">
        <v>6620.32877641081</v>
      </c>
      <c r="T147" s="192">
        <v>16093.152724251118</v>
      </c>
      <c r="U147" s="192">
        <v>118375.84350716471</v>
      </c>
      <c r="V147" s="192">
        <v>7283733.5135501642</v>
      </c>
      <c r="W147" s="192">
        <v>2288101.2877714611</v>
      </c>
      <c r="X147" s="193">
        <f t="shared" si="5"/>
        <v>6971.2062015605825</v>
      </c>
      <c r="Y147" s="204"/>
      <c r="Z147" s="49"/>
      <c r="AA147" s="49"/>
      <c r="AB147" s="49"/>
      <c r="AC147" s="49"/>
      <c r="AD147" s="49"/>
      <c r="AE147" s="49"/>
      <c r="AF147" s="49"/>
      <c r="AG147" s="49"/>
      <c r="AH147" s="49"/>
      <c r="AI147" s="49"/>
      <c r="AJ147" s="49"/>
      <c r="AK147" s="49"/>
      <c r="AL147" s="49"/>
      <c r="AM147" s="49"/>
      <c r="AN147" s="49"/>
      <c r="AO147" s="49"/>
      <c r="AP147" s="49"/>
      <c r="AQ147" s="49"/>
      <c r="AR147" s="49"/>
      <c r="AS147" s="49"/>
      <c r="AT147" s="49"/>
      <c r="AU147" s="49"/>
      <c r="AV147" s="49"/>
      <c r="AW147" s="322"/>
      <c r="AX147" s="322"/>
    </row>
    <row r="148" spans="1:50" x14ac:dyDescent="0.25">
      <c r="A148" s="334"/>
      <c r="B148" s="190" t="s">
        <v>253</v>
      </c>
      <c r="C148" s="191">
        <v>16700.709459374775</v>
      </c>
      <c r="D148" s="192">
        <v>196.28922853204639</v>
      </c>
      <c r="E148" s="192">
        <v>178.90929134342915</v>
      </c>
      <c r="F148" s="192">
        <v>626.81242268910171</v>
      </c>
      <c r="G148" s="192">
        <v>1476.8288304721752</v>
      </c>
      <c r="H148" s="192">
        <v>389.47037527337869</v>
      </c>
      <c r="I148" s="192">
        <v>647254.06728161813</v>
      </c>
      <c r="J148" s="192">
        <v>203387.31083340308</v>
      </c>
      <c r="K148" s="193">
        <f t="shared" si="4"/>
        <v>660.03348109162403</v>
      </c>
      <c r="L148" s="192">
        <v>389.47037527337869</v>
      </c>
      <c r="M148" s="322"/>
      <c r="N148" s="334"/>
      <c r="O148" s="190" t="s">
        <v>253</v>
      </c>
      <c r="P148" s="191">
        <v>18311.758300790301</v>
      </c>
      <c r="Q148" s="192">
        <v>1482.8853761180922</v>
      </c>
      <c r="R148" s="192">
        <v>1364.372127327387</v>
      </c>
      <c r="S148" s="192">
        <v>626.81242268910171</v>
      </c>
      <c r="T148" s="192">
        <v>1476.8288304721752</v>
      </c>
      <c r="U148" s="192">
        <v>11024.11007518821</v>
      </c>
      <c r="V148" s="192">
        <v>680777.26965607528</v>
      </c>
      <c r="W148" s="192">
        <v>213921.34305816313</v>
      </c>
      <c r="X148" s="193">
        <f t="shared" si="5"/>
        <v>660.03348109162403</v>
      </c>
      <c r="Y148" s="204"/>
      <c r="Z148" s="49"/>
      <c r="AA148" s="49"/>
      <c r="AB148" s="49"/>
      <c r="AC148" s="49"/>
      <c r="AD148" s="49"/>
      <c r="AE148" s="49"/>
      <c r="AF148" s="49"/>
      <c r="AG148" s="49"/>
      <c r="AH148" s="49"/>
      <c r="AI148" s="49"/>
      <c r="AJ148" s="49"/>
      <c r="AK148" s="49"/>
      <c r="AL148" s="49"/>
      <c r="AM148" s="49"/>
      <c r="AN148" s="49"/>
      <c r="AO148" s="49"/>
      <c r="AP148" s="49"/>
      <c r="AQ148" s="49"/>
      <c r="AR148" s="49"/>
      <c r="AS148" s="49"/>
      <c r="AT148" s="49"/>
      <c r="AU148" s="49"/>
      <c r="AV148" s="49"/>
      <c r="AW148" s="322"/>
      <c r="AX148" s="322"/>
    </row>
    <row r="149" spans="1:50" ht="15.75" thickBot="1" x14ac:dyDescent="0.3">
      <c r="A149" s="335"/>
      <c r="B149" s="198" t="s">
        <v>254</v>
      </c>
      <c r="C149" s="199">
        <v>919225.27358196222</v>
      </c>
      <c r="D149" s="200">
        <v>22067.990931495766</v>
      </c>
      <c r="E149" s="200">
        <v>20209.114809251638</v>
      </c>
      <c r="F149" s="200">
        <v>37197.082600958158</v>
      </c>
      <c r="G149" s="200">
        <v>88992.942912480517</v>
      </c>
      <c r="H149" s="200">
        <v>106671.70707781812</v>
      </c>
      <c r="I149" s="200">
        <v>39219027.038091473</v>
      </c>
      <c r="J149" s="200">
        <v>12325897.272900769</v>
      </c>
      <c r="K149" s="201">
        <f t="shared" si="4"/>
        <v>39168.527978808939</v>
      </c>
      <c r="L149" s="200">
        <v>107558.93814794272</v>
      </c>
      <c r="M149" s="184">
        <f>H149/L149</f>
        <v>0.99175121021644663</v>
      </c>
      <c r="N149" s="335"/>
      <c r="O149" s="198" t="s">
        <v>254</v>
      </c>
      <c r="P149" s="199">
        <v>1030627.9137237316</v>
      </c>
      <c r="Q149" s="200">
        <v>89121.45239098923</v>
      </c>
      <c r="R149" s="200">
        <v>81912.509001706407</v>
      </c>
      <c r="S149" s="200">
        <v>37197.082600958158</v>
      </c>
      <c r="T149" s="200">
        <v>88992.942912480517</v>
      </c>
      <c r="U149" s="200">
        <v>664793.17184005189</v>
      </c>
      <c r="V149" s="200">
        <v>41002997.464299358</v>
      </c>
      <c r="W149" s="200">
        <v>12886605.583588371</v>
      </c>
      <c r="X149" s="201">
        <f t="shared" si="5"/>
        <v>39168.527978808939</v>
      </c>
      <c r="Y149" s="204"/>
      <c r="Z149" s="49"/>
      <c r="AA149" s="49"/>
      <c r="AB149" s="49"/>
      <c r="AC149" s="49"/>
      <c r="AD149" s="49"/>
      <c r="AE149" s="49"/>
      <c r="AF149" s="49"/>
      <c r="AG149" s="49"/>
      <c r="AH149" s="49"/>
      <c r="AI149" s="49"/>
      <c r="AJ149" s="49"/>
      <c r="AK149" s="49"/>
      <c r="AL149" s="49"/>
      <c r="AM149" s="49"/>
      <c r="AN149" s="49"/>
      <c r="AO149" s="49"/>
      <c r="AP149" s="49"/>
      <c r="AQ149" s="49"/>
      <c r="AR149" s="49"/>
      <c r="AS149" s="49"/>
      <c r="AT149" s="49"/>
      <c r="AU149" s="49"/>
      <c r="AV149" s="49"/>
      <c r="AW149" s="322"/>
      <c r="AX149" s="322"/>
    </row>
    <row r="150" spans="1:50" ht="15.75" thickTop="1" x14ac:dyDescent="0.25">
      <c r="A150" s="333">
        <f>A140+1</f>
        <v>2016</v>
      </c>
      <c r="B150" s="185" t="s">
        <v>245</v>
      </c>
      <c r="C150" s="186">
        <v>25165.001857468433</v>
      </c>
      <c r="D150" s="187">
        <v>282.3966304726855</v>
      </c>
      <c r="E150" s="187">
        <v>257.35545385393613</v>
      </c>
      <c r="F150" s="187">
        <v>942.4444325897349</v>
      </c>
      <c r="G150" s="187">
        <v>2225.0250810320977</v>
      </c>
      <c r="H150" s="187">
        <v>639.73567358228763</v>
      </c>
      <c r="I150" s="187">
        <v>987037.86124968226</v>
      </c>
      <c r="J150" s="187">
        <v>310096.63367130456</v>
      </c>
      <c r="K150" s="188">
        <f t="shared" si="4"/>
        <v>992.39398751699082</v>
      </c>
      <c r="L150" s="187">
        <v>639.73567358228763</v>
      </c>
      <c r="M150" s="322"/>
      <c r="N150" s="333">
        <f>N140+1</f>
        <v>2016</v>
      </c>
      <c r="O150" s="185" t="s">
        <v>245</v>
      </c>
      <c r="P150" s="186">
        <v>27458.041449303597</v>
      </c>
      <c r="Q150" s="187">
        <v>2249.2854563920882</v>
      </c>
      <c r="R150" s="187">
        <v>2067.6502088885727</v>
      </c>
      <c r="S150" s="187">
        <v>942.4444325897349</v>
      </c>
      <c r="T150" s="187">
        <v>2225.0250810320977</v>
      </c>
      <c r="U150" s="187">
        <v>16759.587739122693</v>
      </c>
      <c r="V150" s="187">
        <v>1038087.6721176583</v>
      </c>
      <c r="W150" s="187">
        <v>326134.89837857697</v>
      </c>
      <c r="X150" s="188">
        <f t="shared" si="5"/>
        <v>992.39398751699082</v>
      </c>
      <c r="Y150" s="204"/>
      <c r="Z150" s="49"/>
      <c r="AA150" s="49"/>
      <c r="AB150" s="49"/>
      <c r="AC150" s="49"/>
      <c r="AD150" s="49"/>
      <c r="AE150" s="49"/>
      <c r="AF150" s="49"/>
      <c r="AG150" s="49"/>
      <c r="AH150" s="49"/>
      <c r="AI150" s="49"/>
      <c r="AJ150" s="49"/>
      <c r="AK150" s="49"/>
      <c r="AL150" s="49"/>
      <c r="AM150" s="49"/>
      <c r="AN150" s="49"/>
      <c r="AO150" s="49"/>
      <c r="AP150" s="49"/>
      <c r="AQ150" s="49"/>
      <c r="AR150" s="49"/>
      <c r="AS150" s="49"/>
      <c r="AT150" s="49"/>
      <c r="AU150" s="49"/>
      <c r="AV150" s="49"/>
      <c r="AW150" s="322"/>
      <c r="AX150" s="322"/>
    </row>
    <row r="151" spans="1:50" x14ac:dyDescent="0.25">
      <c r="A151" s="334"/>
      <c r="B151" s="190" t="s">
        <v>246</v>
      </c>
      <c r="C151" s="191">
        <v>85655.149119236128</v>
      </c>
      <c r="D151" s="192">
        <v>7129.3880035548573</v>
      </c>
      <c r="E151" s="192">
        <v>6559.0369632704696</v>
      </c>
      <c r="F151" s="192">
        <v>3024.3595813911243</v>
      </c>
      <c r="G151" s="192">
        <v>7123.88874727251</v>
      </c>
      <c r="H151" s="192">
        <v>52892.144607845505</v>
      </c>
      <c r="I151" s="192">
        <v>3259566.3608440338</v>
      </c>
      <c r="J151" s="192">
        <v>1024054.7787760079</v>
      </c>
      <c r="K151" s="193">
        <f t="shared" si="4"/>
        <v>3184.6506392048536</v>
      </c>
      <c r="L151" s="192">
        <v>52892.144607845505</v>
      </c>
      <c r="M151" s="322"/>
      <c r="N151" s="334"/>
      <c r="O151" s="190" t="s">
        <v>246</v>
      </c>
      <c r="P151" s="191">
        <v>88096.872362506823</v>
      </c>
      <c r="Q151" s="192">
        <v>7129.3880035548573</v>
      </c>
      <c r="R151" s="192">
        <v>6559.0369632704696</v>
      </c>
      <c r="S151" s="192">
        <v>3024.3595813911238</v>
      </c>
      <c r="T151" s="192">
        <v>7123.88874727251</v>
      </c>
      <c r="U151" s="192">
        <v>52892.144607845505</v>
      </c>
      <c r="V151" s="192">
        <v>3259566.3608440338</v>
      </c>
      <c r="W151" s="192">
        <v>1024054.7787760079</v>
      </c>
      <c r="X151" s="193">
        <f t="shared" si="5"/>
        <v>3184.6506392048532</v>
      </c>
      <c r="Y151" s="204"/>
      <c r="Z151" s="49"/>
      <c r="AA151" s="49"/>
      <c r="AB151" s="49"/>
      <c r="AC151" s="49"/>
      <c r="AD151" s="49"/>
      <c r="AE151" s="49"/>
      <c r="AF151" s="49"/>
      <c r="AG151" s="49"/>
      <c r="AH151" s="49"/>
      <c r="AI151" s="49"/>
      <c r="AJ151" s="49"/>
      <c r="AK151" s="49"/>
      <c r="AL151" s="49"/>
      <c r="AM151" s="49"/>
      <c r="AN151" s="49"/>
      <c r="AO151" s="49"/>
      <c r="AP151" s="49"/>
      <c r="AQ151" s="49"/>
      <c r="AR151" s="49"/>
      <c r="AS151" s="49"/>
      <c r="AT151" s="49"/>
      <c r="AU151" s="49"/>
      <c r="AV151" s="49"/>
      <c r="AW151" s="322"/>
      <c r="AX151" s="322"/>
    </row>
    <row r="152" spans="1:50" x14ac:dyDescent="0.25">
      <c r="A152" s="334"/>
      <c r="B152" s="194" t="s">
        <v>247</v>
      </c>
      <c r="C152" s="195">
        <v>320936.7238611253</v>
      </c>
      <c r="D152" s="196">
        <v>4450.1127863030124</v>
      </c>
      <c r="E152" s="196">
        <v>4066.252085437568</v>
      </c>
      <c r="F152" s="196">
        <v>13611.156243158635</v>
      </c>
      <c r="G152" s="196">
        <v>32224.391251789813</v>
      </c>
      <c r="H152" s="176">
        <v>8755.5285567974097</v>
      </c>
      <c r="I152" s="196">
        <v>14449327.371075481</v>
      </c>
      <c r="J152" s="196">
        <v>4539887.9784086486</v>
      </c>
      <c r="K152" s="197">
        <f t="shared" si="4"/>
        <v>14332.547524046042</v>
      </c>
      <c r="L152" s="196">
        <v>9682.6850250776079</v>
      </c>
      <c r="M152" s="178">
        <f>H152/L152</f>
        <v>0.90424593324280245</v>
      </c>
      <c r="N152" s="334"/>
      <c r="O152" s="190" t="s">
        <v>247</v>
      </c>
      <c r="P152" s="191">
        <v>374302.51209652971</v>
      </c>
      <c r="Q152" s="192">
        <v>32730.582848489557</v>
      </c>
      <c r="R152" s="192">
        <v>30149.157599430309</v>
      </c>
      <c r="S152" s="192">
        <v>13611.156243158635</v>
      </c>
      <c r="T152" s="192">
        <v>32224.391251789813</v>
      </c>
      <c r="U152" s="179">
        <v>244876.49998131019</v>
      </c>
      <c r="V152" s="192">
        <v>15207664.41992441</v>
      </c>
      <c r="W152" s="192">
        <v>4778152.8685006518</v>
      </c>
      <c r="X152" s="193">
        <f t="shared" si="5"/>
        <v>14332.547524046042</v>
      </c>
      <c r="Y152" s="204"/>
      <c r="Z152" s="49"/>
      <c r="AA152" s="49"/>
      <c r="AB152" s="49"/>
      <c r="AC152" s="49"/>
      <c r="AD152" s="49"/>
      <c r="AE152" s="49"/>
      <c r="AF152" s="49"/>
      <c r="AG152" s="49"/>
      <c r="AH152" s="49"/>
      <c r="AI152" s="49"/>
      <c r="AJ152" s="49"/>
      <c r="AK152" s="49"/>
      <c r="AL152" s="49"/>
      <c r="AM152" s="49"/>
      <c r="AN152" s="49"/>
      <c r="AO152" s="49"/>
      <c r="AP152" s="49"/>
      <c r="AQ152" s="49"/>
      <c r="AR152" s="49"/>
      <c r="AS152" s="49"/>
      <c r="AT152" s="49"/>
      <c r="AU152" s="49"/>
      <c r="AV152" s="49"/>
      <c r="AW152" s="322"/>
      <c r="AX152" s="322"/>
    </row>
    <row r="153" spans="1:50" x14ac:dyDescent="0.25">
      <c r="A153" s="334"/>
      <c r="B153" s="190" t="s">
        <v>248</v>
      </c>
      <c r="C153" s="191">
        <v>200495.64461984014</v>
      </c>
      <c r="D153" s="192">
        <v>2855.3030204673055</v>
      </c>
      <c r="E153" s="192">
        <v>2599.4638491525066</v>
      </c>
      <c r="F153" s="192">
        <v>8551.9106077786491</v>
      </c>
      <c r="G153" s="192">
        <v>21061.14400384944</v>
      </c>
      <c r="H153" s="192">
        <v>5578.6561585142117</v>
      </c>
      <c r="I153" s="192">
        <v>8949463.3174235523</v>
      </c>
      <c r="J153" s="192">
        <v>2811666.5484135458</v>
      </c>
      <c r="K153" s="193">
        <f t="shared" si="4"/>
        <v>9005.1618699909177</v>
      </c>
      <c r="L153" s="192">
        <v>5578.6561585142117</v>
      </c>
      <c r="M153" s="322"/>
      <c r="N153" s="334"/>
      <c r="O153" s="190" t="s">
        <v>248</v>
      </c>
      <c r="P153" s="191">
        <v>234175.93136894403</v>
      </c>
      <c r="Q153" s="192">
        <v>20870.890748838017</v>
      </c>
      <c r="R153" s="192">
        <v>19157.310225200417</v>
      </c>
      <c r="S153" s="192">
        <v>8551.9106077786491</v>
      </c>
      <c r="T153" s="192">
        <v>21061.14400384944</v>
      </c>
      <c r="U153" s="192">
        <v>155845.6627085582</v>
      </c>
      <c r="V153" s="192">
        <v>9424059.9580001943</v>
      </c>
      <c r="W153" s="192">
        <v>2960771.3083243193</v>
      </c>
      <c r="X153" s="193">
        <f t="shared" si="5"/>
        <v>9005.1618699909177</v>
      </c>
      <c r="Y153" s="204"/>
      <c r="Z153" s="49"/>
      <c r="AA153" s="49"/>
      <c r="AB153" s="49"/>
      <c r="AC153" s="49"/>
      <c r="AD153" s="49"/>
      <c r="AE153" s="49"/>
      <c r="AF153" s="49"/>
      <c r="AG153" s="49"/>
      <c r="AH153" s="49"/>
      <c r="AI153" s="49"/>
      <c r="AJ153" s="49"/>
      <c r="AK153" s="49"/>
      <c r="AL153" s="49"/>
      <c r="AM153" s="49"/>
      <c r="AN153" s="49"/>
      <c r="AO153" s="49"/>
      <c r="AP153" s="49"/>
      <c r="AQ153" s="49"/>
      <c r="AR153" s="49"/>
      <c r="AS153" s="49"/>
      <c r="AT153" s="49"/>
      <c r="AU153" s="49"/>
      <c r="AV153" s="49"/>
      <c r="AW153" s="322"/>
      <c r="AX153" s="322"/>
    </row>
    <row r="154" spans="1:50" x14ac:dyDescent="0.25">
      <c r="A154" s="334"/>
      <c r="B154" s="190" t="s">
        <v>249</v>
      </c>
      <c r="C154" s="191">
        <v>34983.406593527761</v>
      </c>
      <c r="D154" s="192">
        <v>457.42974045232756</v>
      </c>
      <c r="E154" s="192">
        <v>416.71117081097543</v>
      </c>
      <c r="F154" s="192">
        <v>1452.0936455863748</v>
      </c>
      <c r="G154" s="192">
        <v>3424.1485071708439</v>
      </c>
      <c r="H154" s="192">
        <v>979.42148907029798</v>
      </c>
      <c r="I154" s="192">
        <v>1511487.6528736334</v>
      </c>
      <c r="J154" s="192">
        <v>474862.56854044227</v>
      </c>
      <c r="K154" s="193">
        <f t="shared" si="4"/>
        <v>1529.0546088024525</v>
      </c>
      <c r="L154" s="192">
        <v>979.42148907029798</v>
      </c>
      <c r="M154" s="322"/>
      <c r="N154" s="334"/>
      <c r="O154" s="190" t="s">
        <v>249</v>
      </c>
      <c r="P154" s="191">
        <v>40261.441799700682</v>
      </c>
      <c r="Q154" s="192">
        <v>3443.5236047958629</v>
      </c>
      <c r="R154" s="192">
        <v>3163.2761142929508</v>
      </c>
      <c r="S154" s="192">
        <v>1452.0936455863748</v>
      </c>
      <c r="T154" s="192">
        <v>3424.1485071708439</v>
      </c>
      <c r="U154" s="192">
        <v>25571.818195842035</v>
      </c>
      <c r="V154" s="192">
        <v>1588406.8394830278</v>
      </c>
      <c r="W154" s="192">
        <v>499028.19268426846</v>
      </c>
      <c r="X154" s="193">
        <f t="shared" si="5"/>
        <v>1529.0546088024525</v>
      </c>
      <c r="Y154" s="204"/>
      <c r="Z154" s="49"/>
      <c r="AA154" s="49"/>
      <c r="AB154" s="49"/>
      <c r="AC154" s="49"/>
      <c r="AD154" s="49"/>
      <c r="AE154" s="49"/>
      <c r="AF154" s="49"/>
      <c r="AG154" s="49"/>
      <c r="AH154" s="49"/>
      <c r="AI154" s="49"/>
      <c r="AJ154" s="49"/>
      <c r="AK154" s="49"/>
      <c r="AL154" s="49"/>
      <c r="AM154" s="49"/>
      <c r="AN154" s="49"/>
      <c r="AO154" s="49"/>
      <c r="AP154" s="49"/>
      <c r="AQ154" s="49"/>
      <c r="AR154" s="49"/>
      <c r="AS154" s="49"/>
      <c r="AT154" s="49"/>
      <c r="AU154" s="49"/>
      <c r="AV154" s="49"/>
      <c r="AW154" s="322"/>
      <c r="AX154" s="322"/>
    </row>
    <row r="155" spans="1:50" x14ac:dyDescent="0.25">
      <c r="A155" s="334"/>
      <c r="B155" s="190" t="s">
        <v>250</v>
      </c>
      <c r="C155" s="191">
        <v>52808.123060716513</v>
      </c>
      <c r="D155" s="192">
        <v>4845.0181101156222</v>
      </c>
      <c r="E155" s="192">
        <v>4450.7114172114361</v>
      </c>
      <c r="F155" s="192">
        <v>2043.0858016109594</v>
      </c>
      <c r="G155" s="192">
        <v>4817.7565974643285</v>
      </c>
      <c r="H155" s="192">
        <v>35979.393596235772</v>
      </c>
      <c r="I155" s="192">
        <v>2234878.8654725738</v>
      </c>
      <c r="J155" s="192">
        <v>702129.70954212174</v>
      </c>
      <c r="K155" s="193">
        <f t="shared" si="4"/>
        <v>2151.3693490963401</v>
      </c>
      <c r="L155" s="192">
        <v>35979.393596235772</v>
      </c>
      <c r="M155" s="322"/>
      <c r="N155" s="334"/>
      <c r="O155" s="190" t="s">
        <v>250</v>
      </c>
      <c r="P155" s="191">
        <v>56705.715059105896</v>
      </c>
      <c r="Q155" s="192">
        <v>4845.0181101156222</v>
      </c>
      <c r="R155" s="192">
        <v>4450.7114172114361</v>
      </c>
      <c r="S155" s="192">
        <v>2043.0858016109594</v>
      </c>
      <c r="T155" s="192">
        <v>4817.7565974643285</v>
      </c>
      <c r="U155" s="192">
        <v>35979.393596235772</v>
      </c>
      <c r="V155" s="192">
        <v>2234878.8654725738</v>
      </c>
      <c r="W155" s="192">
        <v>702129.70954212174</v>
      </c>
      <c r="X155" s="193">
        <f t="shared" si="5"/>
        <v>2151.3693490963401</v>
      </c>
      <c r="Y155" s="204"/>
      <c r="Z155" s="49"/>
      <c r="AA155" s="49"/>
      <c r="AB155" s="49"/>
      <c r="AC155" s="49"/>
      <c r="AD155" s="49"/>
      <c r="AE155" s="49"/>
      <c r="AF155" s="49"/>
      <c r="AG155" s="49"/>
      <c r="AH155" s="49"/>
      <c r="AI155" s="49"/>
      <c r="AJ155" s="49"/>
      <c r="AK155" s="49"/>
      <c r="AL155" s="49"/>
      <c r="AM155" s="49"/>
      <c r="AN155" s="49"/>
      <c r="AO155" s="49"/>
      <c r="AP155" s="49"/>
      <c r="AQ155" s="49"/>
      <c r="AR155" s="49"/>
      <c r="AS155" s="49"/>
      <c r="AT155" s="49"/>
      <c r="AU155" s="49"/>
      <c r="AV155" s="49"/>
      <c r="AW155" s="322"/>
      <c r="AX155" s="322"/>
    </row>
    <row r="156" spans="1:50" x14ac:dyDescent="0.25">
      <c r="A156" s="334"/>
      <c r="B156" s="190" t="s">
        <v>251</v>
      </c>
      <c r="C156" s="191">
        <v>33041.89715814087</v>
      </c>
      <c r="D156" s="192">
        <v>472.76250078945804</v>
      </c>
      <c r="E156" s="192">
        <v>426.5493084595123</v>
      </c>
      <c r="F156" s="192">
        <v>1492.884555748235</v>
      </c>
      <c r="G156" s="192">
        <v>3325.1757825610575</v>
      </c>
      <c r="H156" s="192">
        <v>943.23701284124286</v>
      </c>
      <c r="I156" s="192">
        <v>1496917.6175090803</v>
      </c>
      <c r="J156" s="192">
        <v>474728.59593416378</v>
      </c>
      <c r="K156" s="193">
        <f t="shared" si="4"/>
        <v>1572.0074372028914</v>
      </c>
      <c r="L156" s="192">
        <v>943.23701284124286</v>
      </c>
      <c r="M156" s="322"/>
      <c r="N156" s="334"/>
      <c r="O156" s="190" t="s">
        <v>251</v>
      </c>
      <c r="P156" s="191">
        <v>38129.630290771383</v>
      </c>
      <c r="Q156" s="192">
        <v>3428.0977549174731</v>
      </c>
      <c r="R156" s="192">
        <v>3110.8385686726706</v>
      </c>
      <c r="S156" s="192">
        <v>1492.884555748235</v>
      </c>
      <c r="T156" s="192">
        <v>3325.1757825610571</v>
      </c>
      <c r="U156" s="192">
        <v>24338.795963886318</v>
      </c>
      <c r="V156" s="192">
        <v>1575993.0509744054</v>
      </c>
      <c r="W156" s="192">
        <v>499809.17838899931</v>
      </c>
      <c r="X156" s="193">
        <f t="shared" si="5"/>
        <v>1572.0074372028914</v>
      </c>
      <c r="Y156" s="204"/>
      <c r="Z156" s="49"/>
      <c r="AA156" s="49"/>
      <c r="AB156" s="49"/>
      <c r="AC156" s="49"/>
      <c r="AD156" s="49"/>
      <c r="AE156" s="49"/>
      <c r="AF156" s="49"/>
      <c r="AG156" s="49"/>
      <c r="AH156" s="49"/>
      <c r="AI156" s="49"/>
      <c r="AJ156" s="49"/>
      <c r="AK156" s="49"/>
      <c r="AL156" s="49"/>
      <c r="AM156" s="49"/>
      <c r="AN156" s="49"/>
      <c r="AO156" s="49"/>
      <c r="AP156" s="49"/>
      <c r="AQ156" s="49"/>
      <c r="AR156" s="49"/>
      <c r="AS156" s="49"/>
      <c r="AT156" s="49"/>
      <c r="AU156" s="49"/>
      <c r="AV156" s="49"/>
      <c r="AW156" s="322"/>
      <c r="AX156" s="322"/>
    </row>
    <row r="157" spans="1:50" x14ac:dyDescent="0.25">
      <c r="A157" s="334"/>
      <c r="B157" s="190" t="s">
        <v>252</v>
      </c>
      <c r="C157" s="191">
        <v>165830.04619174608</v>
      </c>
      <c r="D157" s="192">
        <v>2270.4968422138709</v>
      </c>
      <c r="E157" s="192">
        <v>2070.2692753085016</v>
      </c>
      <c r="F157" s="192">
        <v>6961.6897349669753</v>
      </c>
      <c r="G157" s="192">
        <v>16922.373224181028</v>
      </c>
      <c r="H157" s="192">
        <v>4794.8484826203585</v>
      </c>
      <c r="I157" s="192">
        <v>7294969.7547964612</v>
      </c>
      <c r="J157" s="192">
        <v>2291628.5236163293</v>
      </c>
      <c r="K157" s="193">
        <f t="shared" si="4"/>
        <v>7330.6592909202245</v>
      </c>
      <c r="L157" s="192">
        <v>4794.8484826203585</v>
      </c>
      <c r="M157" s="322"/>
      <c r="N157" s="334"/>
      <c r="O157" s="190" t="s">
        <v>252</v>
      </c>
      <c r="P157" s="191">
        <v>193867.79588542983</v>
      </c>
      <c r="Q157" s="192">
        <v>16583.492662014833</v>
      </c>
      <c r="R157" s="192">
        <v>15237.977567251597</v>
      </c>
      <c r="S157" s="192">
        <v>6961.6897349669753</v>
      </c>
      <c r="T157" s="192">
        <v>16922.373224181028</v>
      </c>
      <c r="U157" s="192">
        <v>124779.83570125219</v>
      </c>
      <c r="V157" s="192">
        <v>7678757.3164623324</v>
      </c>
      <c r="W157" s="192">
        <v>2412190.7700547762</v>
      </c>
      <c r="X157" s="193">
        <f t="shared" si="5"/>
        <v>7330.6592909202245</v>
      </c>
      <c r="Y157" s="204"/>
      <c r="Z157" s="322"/>
      <c r="AA157" s="322"/>
      <c r="AB157" s="322"/>
      <c r="AC157" s="322"/>
      <c r="AD157" s="322"/>
      <c r="AE157" s="322"/>
      <c r="AF157" s="322"/>
      <c r="AG157" s="322"/>
      <c r="AH157" s="322"/>
      <c r="AI157" s="322"/>
      <c r="AJ157" s="322"/>
      <c r="AK157" s="322"/>
      <c r="AL157" s="322"/>
      <c r="AM157" s="322"/>
      <c r="AN157" s="322"/>
      <c r="AO157" s="322"/>
      <c r="AP157" s="322"/>
      <c r="AQ157" s="322"/>
      <c r="AR157" s="322"/>
      <c r="AS157" s="322"/>
      <c r="AT157" s="322"/>
      <c r="AU157" s="322"/>
      <c r="AV157" s="322"/>
      <c r="AW157" s="322"/>
      <c r="AX157" s="322"/>
    </row>
    <row r="158" spans="1:50" x14ac:dyDescent="0.25">
      <c r="A158" s="334"/>
      <c r="B158" s="190" t="s">
        <v>253</v>
      </c>
      <c r="C158" s="191">
        <v>16629.804518315468</v>
      </c>
      <c r="D158" s="192">
        <v>199.62614541709118</v>
      </c>
      <c r="E158" s="192">
        <v>181.95074929626745</v>
      </c>
      <c r="F158" s="192">
        <v>637.46823387481641</v>
      </c>
      <c r="G158" s="192">
        <v>1501.9349205902022</v>
      </c>
      <c r="H158" s="192">
        <v>396.0913716530261</v>
      </c>
      <c r="I158" s="192">
        <v>658257.38642540551</v>
      </c>
      <c r="J158" s="192">
        <v>206844.89511757094</v>
      </c>
      <c r="K158" s="193">
        <f t="shared" si="4"/>
        <v>671.25405027018166</v>
      </c>
      <c r="L158" s="192">
        <v>396.0913716530261</v>
      </c>
      <c r="M158" s="322"/>
      <c r="N158" s="334"/>
      <c r="O158" s="190" t="s">
        <v>253</v>
      </c>
      <c r="P158" s="191">
        <v>18621.688858616064</v>
      </c>
      <c r="Q158" s="192">
        <v>1508.0944275120996</v>
      </c>
      <c r="R158" s="192">
        <v>1387.5664534919524</v>
      </c>
      <c r="S158" s="192">
        <v>637.46823387481641</v>
      </c>
      <c r="T158" s="192">
        <v>1501.9349205902022</v>
      </c>
      <c r="U158" s="192">
        <v>11211.519946466409</v>
      </c>
      <c r="V158" s="192">
        <v>692350.48324022861</v>
      </c>
      <c r="W158" s="192">
        <v>217558.00589015186</v>
      </c>
      <c r="X158" s="193">
        <f t="shared" si="5"/>
        <v>671.25405027018166</v>
      </c>
      <c r="Y158" s="204"/>
      <c r="Z158" s="322"/>
      <c r="AA158" s="322"/>
      <c r="AB158" s="322"/>
      <c r="AC158" s="322"/>
      <c r="AD158" s="322"/>
      <c r="AE158" s="322"/>
      <c r="AF158" s="322"/>
      <c r="AG158" s="322"/>
      <c r="AH158" s="322"/>
      <c r="AI158" s="322"/>
      <c r="AJ158" s="322"/>
      <c r="AK158" s="322"/>
      <c r="AL158" s="322"/>
      <c r="AM158" s="322"/>
      <c r="AN158" s="322"/>
      <c r="AO158" s="322"/>
      <c r="AP158" s="322"/>
      <c r="AQ158" s="322"/>
      <c r="AR158" s="322"/>
      <c r="AS158" s="322"/>
      <c r="AT158" s="322"/>
      <c r="AU158" s="322"/>
      <c r="AV158" s="322"/>
      <c r="AW158" s="322"/>
      <c r="AX158" s="322"/>
    </row>
    <row r="159" spans="1:50" ht="15.75" thickBot="1" x14ac:dyDescent="0.3">
      <c r="A159" s="335"/>
      <c r="B159" s="198" t="s">
        <v>254</v>
      </c>
      <c r="C159" s="199">
        <v>935545.79698011675</v>
      </c>
      <c r="D159" s="200">
        <v>22962.53377978623</v>
      </c>
      <c r="E159" s="200">
        <v>21028.300272801171</v>
      </c>
      <c r="F159" s="200">
        <v>38717.092836705502</v>
      </c>
      <c r="G159" s="200">
        <v>92625.838115911291</v>
      </c>
      <c r="H159" s="200">
        <v>110959.05694916011</v>
      </c>
      <c r="I159" s="200">
        <v>40841906.18766991</v>
      </c>
      <c r="J159" s="200">
        <v>12835900.232020134</v>
      </c>
      <c r="K159" s="201">
        <f t="shared" si="4"/>
        <v>40769.098757050888</v>
      </c>
      <c r="L159" s="200">
        <v>111886.21341744032</v>
      </c>
      <c r="M159" s="184">
        <f>H159/L159</f>
        <v>0.99171339846115758</v>
      </c>
      <c r="N159" s="335"/>
      <c r="O159" s="198" t="s">
        <v>254</v>
      </c>
      <c r="P159" s="199">
        <v>1071619.6291709081</v>
      </c>
      <c r="Q159" s="200">
        <v>92788.373616630401</v>
      </c>
      <c r="R159" s="200">
        <v>85283.525117710378</v>
      </c>
      <c r="S159" s="200">
        <v>38717.092836705502</v>
      </c>
      <c r="T159" s="200">
        <v>92625.838115911291</v>
      </c>
      <c r="U159" s="200">
        <v>692255.25844051933</v>
      </c>
      <c r="V159" s="200">
        <v>42699764.966518864</v>
      </c>
      <c r="W159" s="200">
        <v>13419829.710539874</v>
      </c>
      <c r="X159" s="201">
        <f t="shared" si="5"/>
        <v>40769.098757050888</v>
      </c>
      <c r="Y159" s="204"/>
      <c r="Z159" s="322"/>
      <c r="AA159" s="322"/>
      <c r="AB159" s="322"/>
      <c r="AC159" s="322"/>
      <c r="AD159" s="322"/>
      <c r="AE159" s="322"/>
      <c r="AF159" s="322"/>
      <c r="AG159" s="322"/>
      <c r="AH159" s="322"/>
      <c r="AI159" s="322"/>
      <c r="AJ159" s="322"/>
      <c r="AK159" s="322"/>
      <c r="AL159" s="322"/>
      <c r="AM159" s="322"/>
      <c r="AN159" s="322"/>
      <c r="AO159" s="322"/>
      <c r="AP159" s="322"/>
      <c r="AQ159" s="322"/>
      <c r="AR159" s="322"/>
      <c r="AS159" s="322"/>
      <c r="AT159" s="322"/>
      <c r="AU159" s="322"/>
      <c r="AV159" s="322"/>
      <c r="AW159" s="322"/>
      <c r="AX159" s="322"/>
    </row>
    <row r="160" spans="1:50" ht="15.75" thickTop="1" x14ac:dyDescent="0.25">
      <c r="A160" s="333">
        <f>A150+1</f>
        <v>2017</v>
      </c>
      <c r="B160" s="185" t="s">
        <v>245</v>
      </c>
      <c r="C160" s="186">
        <v>25433.745767767439</v>
      </c>
      <c r="D160" s="187">
        <v>291.7157192782841</v>
      </c>
      <c r="E160" s="187">
        <v>265.84818383111599</v>
      </c>
      <c r="F160" s="187">
        <v>973.54509886519611</v>
      </c>
      <c r="G160" s="187">
        <v>2298.4509087061565</v>
      </c>
      <c r="H160" s="187">
        <v>660.84695081050302</v>
      </c>
      <c r="I160" s="187">
        <v>1019610.1106709217</v>
      </c>
      <c r="J160" s="187">
        <v>320329.82258245762</v>
      </c>
      <c r="K160" s="188">
        <f t="shared" si="4"/>
        <v>1025.1429891050514</v>
      </c>
      <c r="L160" s="187">
        <v>660.84695081050302</v>
      </c>
      <c r="M160" s="322"/>
      <c r="N160" s="333">
        <f>N150+1</f>
        <v>2017</v>
      </c>
      <c r="O160" s="185" t="s">
        <v>245</v>
      </c>
      <c r="P160" s="186">
        <v>28345.748098668482</v>
      </c>
      <c r="Q160" s="187">
        <v>2323.5118764530271</v>
      </c>
      <c r="R160" s="187">
        <v>2135.8826657818954</v>
      </c>
      <c r="S160" s="187">
        <v>973.54509886519611</v>
      </c>
      <c r="T160" s="187">
        <v>2298.4509087061565</v>
      </c>
      <c r="U160" s="187">
        <v>17312.654134513741</v>
      </c>
      <c r="V160" s="187">
        <v>1072344.565297541</v>
      </c>
      <c r="W160" s="187">
        <v>336897.35002507002</v>
      </c>
      <c r="X160" s="188">
        <f t="shared" si="5"/>
        <v>1025.1429891050514</v>
      </c>
      <c r="Y160" s="204"/>
      <c r="Z160" s="49"/>
      <c r="AA160" s="296"/>
      <c r="AB160" s="296"/>
      <c r="AC160" s="296"/>
      <c r="AD160" s="296"/>
      <c r="AE160" s="49"/>
      <c r="AF160" s="49"/>
      <c r="AG160" s="49"/>
      <c r="AH160" s="49"/>
      <c r="AI160" s="49"/>
      <c r="AJ160" s="296"/>
      <c r="AK160" s="296"/>
      <c r="AL160" s="296"/>
      <c r="AM160" s="296"/>
      <c r="AN160" s="296"/>
      <c r="AO160" s="49"/>
      <c r="AP160" s="49"/>
      <c r="AQ160" s="49"/>
      <c r="AR160" s="49"/>
      <c r="AS160" s="49"/>
      <c r="AT160" s="49"/>
      <c r="AU160" s="49"/>
      <c r="AV160" s="49"/>
      <c r="AW160" s="49"/>
      <c r="AX160" s="49"/>
    </row>
    <row r="161" spans="1:50" x14ac:dyDescent="0.25">
      <c r="A161" s="334"/>
      <c r="B161" s="190" t="s">
        <v>246</v>
      </c>
      <c r="C161" s="191">
        <v>88150.899043314697</v>
      </c>
      <c r="D161" s="192">
        <v>7364.6578076721671</v>
      </c>
      <c r="E161" s="192">
        <v>6775.4851830583948</v>
      </c>
      <c r="F161" s="192">
        <v>3124.1634475770311</v>
      </c>
      <c r="G161" s="192">
        <v>7358.977075932502</v>
      </c>
      <c r="H161" s="192">
        <v>54637.585379904398</v>
      </c>
      <c r="I161" s="192">
        <v>3367132.0507518868</v>
      </c>
      <c r="J161" s="192">
        <v>1057848.5864756161</v>
      </c>
      <c r="K161" s="193">
        <f t="shared" si="4"/>
        <v>3289.7441102986136</v>
      </c>
      <c r="L161" s="192">
        <v>54637.585379904398</v>
      </c>
      <c r="M161" s="322"/>
      <c r="N161" s="334"/>
      <c r="O161" s="190" t="s">
        <v>246</v>
      </c>
      <c r="P161" s="191">
        <v>90947.663302632718</v>
      </c>
      <c r="Q161" s="192">
        <v>7364.6578076721671</v>
      </c>
      <c r="R161" s="192">
        <v>6775.4851830583948</v>
      </c>
      <c r="S161" s="192">
        <v>3124.1634475770306</v>
      </c>
      <c r="T161" s="192">
        <v>7358.977075932502</v>
      </c>
      <c r="U161" s="192">
        <v>54637.585379904398</v>
      </c>
      <c r="V161" s="192">
        <v>3367132.0507518868</v>
      </c>
      <c r="W161" s="192">
        <v>1057848.5864756161</v>
      </c>
      <c r="X161" s="193">
        <f t="shared" si="5"/>
        <v>3289.7441102986131</v>
      </c>
      <c r="Y161" s="204"/>
      <c r="Z161" s="49"/>
      <c r="AA161" s="297"/>
      <c r="AB161" s="298"/>
      <c r="AC161" s="298"/>
      <c r="AD161" s="299"/>
      <c r="AE161" s="298"/>
      <c r="AF161" s="298"/>
      <c r="AG161" s="298"/>
      <c r="AH161" s="298"/>
      <c r="AI161" s="298"/>
      <c r="AJ161" s="297"/>
      <c r="AK161" s="298"/>
      <c r="AL161" s="298"/>
      <c r="AM161" s="299"/>
      <c r="AN161" s="298"/>
      <c r="AO161" s="298"/>
      <c r="AP161" s="298"/>
      <c r="AQ161" s="298"/>
      <c r="AR161" s="298"/>
      <c r="AS161" s="49"/>
      <c r="AT161" s="49"/>
      <c r="AU161" s="49"/>
      <c r="AV161" s="49"/>
      <c r="AW161" s="49"/>
      <c r="AX161" s="49"/>
    </row>
    <row r="162" spans="1:50" x14ac:dyDescent="0.25">
      <c r="A162" s="334"/>
      <c r="B162" s="194" t="s">
        <v>247</v>
      </c>
      <c r="C162" s="195">
        <v>315026.73442799028</v>
      </c>
      <c r="D162" s="196">
        <v>4650.3678616866482</v>
      </c>
      <c r="E162" s="196">
        <v>4249.2334292822597</v>
      </c>
      <c r="F162" s="196">
        <v>14223.658274100775</v>
      </c>
      <c r="G162" s="196">
        <v>33674.488858120363</v>
      </c>
      <c r="H162" s="176">
        <v>9149.5273418532925</v>
      </c>
      <c r="I162" s="196">
        <v>15099547.102773879</v>
      </c>
      <c r="J162" s="196">
        <v>4744182.9374370379</v>
      </c>
      <c r="K162" s="197">
        <f t="shared" si="4"/>
        <v>14977.512162628116</v>
      </c>
      <c r="L162" s="196">
        <v>10118.405851206102</v>
      </c>
      <c r="M162" s="178">
        <f>H162/L162</f>
        <v>0.90424593324280222</v>
      </c>
      <c r="N162" s="334"/>
      <c r="O162" s="190" t="s">
        <v>247</v>
      </c>
      <c r="P162" s="191">
        <v>390446.02110204345</v>
      </c>
      <c r="Q162" s="192">
        <v>34203.459076671592</v>
      </c>
      <c r="R162" s="192">
        <v>31505.869691404674</v>
      </c>
      <c r="S162" s="192">
        <v>14223.658274100775</v>
      </c>
      <c r="T162" s="192">
        <v>33674.488858120363</v>
      </c>
      <c r="U162" s="179">
        <v>255895.94248046918</v>
      </c>
      <c r="V162" s="192">
        <v>15892009.318821011</v>
      </c>
      <c r="W162" s="192">
        <v>4993169.7475831825</v>
      </c>
      <c r="X162" s="193">
        <f t="shared" si="5"/>
        <v>14977.512162628116</v>
      </c>
      <c r="Y162" s="204"/>
      <c r="Z162" s="49"/>
      <c r="AA162" s="49"/>
      <c r="AB162" s="49"/>
      <c r="AC162" s="49"/>
      <c r="AD162" s="49"/>
      <c r="AE162" s="49"/>
      <c r="AF162" s="49"/>
      <c r="AG162" s="49"/>
      <c r="AH162" s="49"/>
      <c r="AI162" s="49"/>
      <c r="AJ162" s="300"/>
      <c r="AK162" s="300"/>
      <c r="AL162" s="300"/>
      <c r="AM162" s="300"/>
      <c r="AN162" s="300"/>
      <c r="AO162" s="300"/>
      <c r="AP162" s="300"/>
      <c r="AQ162" s="300"/>
      <c r="AR162" s="300"/>
      <c r="AS162" s="49"/>
      <c r="AT162" s="49"/>
      <c r="AU162" s="49"/>
      <c r="AV162" s="49"/>
      <c r="AW162" s="49"/>
      <c r="AX162" s="49"/>
    </row>
    <row r="163" spans="1:50" x14ac:dyDescent="0.25">
      <c r="A163" s="334"/>
      <c r="B163" s="190" t="s">
        <v>248</v>
      </c>
      <c r="C163" s="191">
        <v>193720.72124954828</v>
      </c>
      <c r="D163" s="192">
        <v>2938.1068080608575</v>
      </c>
      <c r="E163" s="192">
        <v>2674.8483007779291</v>
      </c>
      <c r="F163" s="192">
        <v>8799.9160154042293</v>
      </c>
      <c r="G163" s="192">
        <v>21671.91717996107</v>
      </c>
      <c r="H163" s="192">
        <v>5740.4371871111243</v>
      </c>
      <c r="I163" s="192">
        <v>9208997.7536288388</v>
      </c>
      <c r="J163" s="192">
        <v>2893204.8783175396</v>
      </c>
      <c r="K163" s="193">
        <f t="shared" si="4"/>
        <v>9266.3115642206521</v>
      </c>
      <c r="L163" s="192">
        <v>5740.4371871111243</v>
      </c>
      <c r="M163" s="322"/>
      <c r="N163" s="334"/>
      <c r="O163" s="190" t="s">
        <v>248</v>
      </c>
      <c r="P163" s="191">
        <v>240523.25702537264</v>
      </c>
      <c r="Q163" s="192">
        <v>21476.146580554319</v>
      </c>
      <c r="R163" s="192">
        <v>19712.872221731232</v>
      </c>
      <c r="S163" s="192">
        <v>8799.9160154042293</v>
      </c>
      <c r="T163" s="192">
        <v>21671.91717996107</v>
      </c>
      <c r="U163" s="192">
        <v>160365.18692710641</v>
      </c>
      <c r="V163" s="192">
        <v>9697357.6967822015</v>
      </c>
      <c r="W163" s="192">
        <v>3046633.6762657249</v>
      </c>
      <c r="X163" s="193">
        <f t="shared" si="5"/>
        <v>9266.3115642206521</v>
      </c>
      <c r="Y163" s="204"/>
      <c r="Z163" s="322"/>
      <c r="AA163" s="322"/>
      <c r="AB163" s="322"/>
      <c r="AC163" s="322"/>
      <c r="AD163" s="322"/>
      <c r="AE163" s="322"/>
      <c r="AF163" s="322"/>
      <c r="AG163" s="322"/>
      <c r="AH163" s="322"/>
      <c r="AI163" s="322"/>
      <c r="AJ163" s="49"/>
      <c r="AK163" s="49"/>
      <c r="AL163" s="49"/>
      <c r="AM163" s="49"/>
      <c r="AN163" s="49"/>
      <c r="AO163" s="49"/>
      <c r="AP163" s="49"/>
      <c r="AQ163" s="49"/>
      <c r="AR163" s="49"/>
      <c r="AS163" s="49"/>
      <c r="AT163" s="49"/>
      <c r="AU163" s="49"/>
      <c r="AV163" s="49"/>
      <c r="AW163" s="49"/>
      <c r="AX163" s="49"/>
    </row>
    <row r="164" spans="1:50" x14ac:dyDescent="0.25">
      <c r="A164" s="334"/>
      <c r="B164" s="190" t="s">
        <v>249</v>
      </c>
      <c r="C164" s="191">
        <v>34781.852257014223</v>
      </c>
      <c r="D164" s="192">
        <v>480.30122747494408</v>
      </c>
      <c r="E164" s="192">
        <v>437.54672935152428</v>
      </c>
      <c r="F164" s="192">
        <v>1524.6983278656942</v>
      </c>
      <c r="G164" s="192">
        <v>3595.3559325293872</v>
      </c>
      <c r="H164" s="192">
        <v>1028.3925635238131</v>
      </c>
      <c r="I164" s="192">
        <v>1587062.0355173151</v>
      </c>
      <c r="J164" s="192">
        <v>498605.69696746458</v>
      </c>
      <c r="K164" s="193">
        <f t="shared" si="4"/>
        <v>1605.5073392425759</v>
      </c>
      <c r="L164" s="192">
        <v>1028.3925635238131</v>
      </c>
      <c r="M164" s="322"/>
      <c r="N164" s="334"/>
      <c r="O164" s="190" t="s">
        <v>249</v>
      </c>
      <c r="P164" s="191">
        <v>42213.841990214765</v>
      </c>
      <c r="Q164" s="192">
        <v>3615.6997850356574</v>
      </c>
      <c r="R164" s="192">
        <v>3321.4399200075995</v>
      </c>
      <c r="S164" s="192">
        <v>1524.6983278656942</v>
      </c>
      <c r="T164" s="192">
        <v>3595.3559325293872</v>
      </c>
      <c r="U164" s="192">
        <v>26850.409105634146</v>
      </c>
      <c r="V164" s="192">
        <v>1667827.1814571798</v>
      </c>
      <c r="W164" s="192">
        <v>523979.60231848201</v>
      </c>
      <c r="X164" s="193">
        <f t="shared" si="5"/>
        <v>1605.5073392425759</v>
      </c>
      <c r="Y164" s="204"/>
      <c r="Z164" s="322"/>
      <c r="AA164" s="322"/>
      <c r="AB164" s="322"/>
      <c r="AC164" s="322"/>
      <c r="AD164" s="322"/>
      <c r="AE164" s="322"/>
      <c r="AF164" s="322"/>
      <c r="AG164" s="322"/>
      <c r="AH164" s="322"/>
      <c r="AI164" s="322"/>
      <c r="AJ164" s="49"/>
      <c r="AK164" s="49"/>
      <c r="AL164" s="49"/>
      <c r="AM164" s="49"/>
      <c r="AN164" s="49"/>
      <c r="AO164" s="49"/>
      <c r="AP164" s="49"/>
      <c r="AQ164" s="49"/>
      <c r="AR164" s="49"/>
      <c r="AS164" s="49"/>
      <c r="AT164" s="49"/>
      <c r="AU164" s="49"/>
      <c r="AV164" s="49"/>
      <c r="AW164" s="49"/>
      <c r="AX164" s="49"/>
    </row>
    <row r="165" spans="1:50" x14ac:dyDescent="0.25">
      <c r="A165" s="334"/>
      <c r="B165" s="190" t="s">
        <v>250</v>
      </c>
      <c r="C165" s="191">
        <v>54856.024656035072</v>
      </c>
      <c r="D165" s="192">
        <v>5087.2690156214048</v>
      </c>
      <c r="E165" s="192">
        <v>4673.24698807201</v>
      </c>
      <c r="F165" s="192">
        <v>2145.240091691508</v>
      </c>
      <c r="G165" s="192">
        <v>5058.6444273375464</v>
      </c>
      <c r="H165" s="192">
        <v>37778.363276047574</v>
      </c>
      <c r="I165" s="192">
        <v>2346622.8087462033</v>
      </c>
      <c r="J165" s="192">
        <v>737236.19501922803</v>
      </c>
      <c r="K165" s="193">
        <f t="shared" si="4"/>
        <v>2258.937816551158</v>
      </c>
      <c r="L165" s="192">
        <v>37778.363276047574</v>
      </c>
      <c r="M165" s="322"/>
      <c r="N165" s="334"/>
      <c r="O165" s="190" t="s">
        <v>250</v>
      </c>
      <c r="P165" s="191">
        <v>59457.711885704695</v>
      </c>
      <c r="Q165" s="192">
        <v>5087.2690156214048</v>
      </c>
      <c r="R165" s="192">
        <v>4673.24698807201</v>
      </c>
      <c r="S165" s="192">
        <v>2145.240091691508</v>
      </c>
      <c r="T165" s="192">
        <v>5058.6444273375464</v>
      </c>
      <c r="U165" s="192">
        <v>37778.363276047574</v>
      </c>
      <c r="V165" s="192">
        <v>2346622.8087462033</v>
      </c>
      <c r="W165" s="192">
        <v>737236.19501922803</v>
      </c>
      <c r="X165" s="193">
        <f t="shared" si="5"/>
        <v>2258.937816551158</v>
      </c>
      <c r="Y165" s="204"/>
      <c r="Z165" s="322"/>
      <c r="AA165" s="322"/>
      <c r="AB165" s="322"/>
      <c r="AC165" s="322"/>
      <c r="AD165" s="322"/>
      <c r="AE165" s="322"/>
      <c r="AF165" s="322"/>
      <c r="AG165" s="322"/>
      <c r="AH165" s="322"/>
      <c r="AI165" s="322"/>
      <c r="AJ165" s="49"/>
      <c r="AK165" s="49"/>
      <c r="AL165" s="49"/>
      <c r="AM165" s="49"/>
      <c r="AN165" s="49"/>
      <c r="AO165" s="49"/>
      <c r="AP165" s="49"/>
      <c r="AQ165" s="49"/>
      <c r="AR165" s="49"/>
      <c r="AS165" s="49"/>
      <c r="AT165" s="49"/>
      <c r="AU165" s="49"/>
      <c r="AV165" s="49"/>
      <c r="AW165" s="49"/>
      <c r="AX165" s="49"/>
    </row>
    <row r="166" spans="1:50" x14ac:dyDescent="0.25">
      <c r="A166" s="334"/>
      <c r="B166" s="190" t="s">
        <v>251</v>
      </c>
      <c r="C166" s="191">
        <v>32279.187927707695</v>
      </c>
      <c r="D166" s="192">
        <v>488.36366331551017</v>
      </c>
      <c r="E166" s="192">
        <v>440.62543563867621</v>
      </c>
      <c r="F166" s="192">
        <v>1542.1497460879266</v>
      </c>
      <c r="G166" s="192">
        <v>3434.906583385572</v>
      </c>
      <c r="H166" s="192">
        <v>974.36383426500367</v>
      </c>
      <c r="I166" s="192">
        <v>1546315.8988868799</v>
      </c>
      <c r="J166" s="192">
        <v>490394.63959999115</v>
      </c>
      <c r="K166" s="193">
        <f t="shared" si="4"/>
        <v>1623.8836826305867</v>
      </c>
      <c r="L166" s="192">
        <v>974.36383426500367</v>
      </c>
      <c r="M166" s="322"/>
      <c r="N166" s="334"/>
      <c r="O166" s="190" t="s">
        <v>251</v>
      </c>
      <c r="P166" s="191">
        <v>39321.974589113321</v>
      </c>
      <c r="Q166" s="192">
        <v>3541.2249808297493</v>
      </c>
      <c r="R166" s="192">
        <v>3213.4962414388683</v>
      </c>
      <c r="S166" s="192">
        <v>1542.1497460879266</v>
      </c>
      <c r="T166" s="192">
        <v>3434.906583385572</v>
      </c>
      <c r="U166" s="192">
        <v>25141.976230694567</v>
      </c>
      <c r="V166" s="192">
        <v>1628000.8216565608</v>
      </c>
      <c r="W166" s="192">
        <v>516302.88127583632</v>
      </c>
      <c r="X166" s="193">
        <f t="shared" si="5"/>
        <v>1623.8836826305867</v>
      </c>
      <c r="Y166" s="204"/>
      <c r="Z166" s="322"/>
      <c r="AA166" s="322"/>
      <c r="AB166" s="322"/>
      <c r="AC166" s="322"/>
      <c r="AD166" s="322"/>
      <c r="AE166" s="322"/>
      <c r="AF166" s="322"/>
      <c r="AG166" s="322"/>
      <c r="AH166" s="322"/>
      <c r="AI166" s="322"/>
      <c r="AJ166" s="49"/>
      <c r="AK166" s="49"/>
      <c r="AL166" s="49"/>
      <c r="AM166" s="49"/>
      <c r="AN166" s="49"/>
      <c r="AO166" s="49"/>
      <c r="AP166" s="49"/>
      <c r="AQ166" s="49"/>
      <c r="AR166" s="49"/>
      <c r="AS166" s="49"/>
      <c r="AT166" s="49"/>
      <c r="AU166" s="49"/>
      <c r="AV166" s="49"/>
      <c r="AW166" s="49"/>
      <c r="AX166" s="49"/>
    </row>
    <row r="167" spans="1:50" x14ac:dyDescent="0.25">
      <c r="A167" s="334"/>
      <c r="B167" s="190" t="s">
        <v>252</v>
      </c>
      <c r="C167" s="191">
        <v>163849.95641782082</v>
      </c>
      <c r="D167" s="192">
        <v>2391.6970894591759</v>
      </c>
      <c r="E167" s="192">
        <v>2180.7903410520066</v>
      </c>
      <c r="F167" s="192">
        <v>7321.2918510720465</v>
      </c>
      <c r="G167" s="192">
        <v>17795.881965049903</v>
      </c>
      <c r="H167" s="192">
        <v>5055.4056014530106</v>
      </c>
      <c r="I167" s="192">
        <v>7692385.7709412007</v>
      </c>
      <c r="J167" s="192">
        <v>2416469.2266896982</v>
      </c>
      <c r="K167" s="193">
        <f t="shared" si="4"/>
        <v>7709.3203191788643</v>
      </c>
      <c r="L167" s="192">
        <v>5055.4056014530106</v>
      </c>
      <c r="M167" s="322"/>
      <c r="N167" s="334"/>
      <c r="O167" s="190" t="s">
        <v>252</v>
      </c>
      <c r="P167" s="191">
        <v>203825.13082848937</v>
      </c>
      <c r="Q167" s="192">
        <v>17471.403209509255</v>
      </c>
      <c r="R167" s="192">
        <v>16053.871984947909</v>
      </c>
      <c r="S167" s="192">
        <v>7321.2918510720465</v>
      </c>
      <c r="T167" s="192">
        <v>17795.881965049903</v>
      </c>
      <c r="U167" s="192">
        <v>131554.78299348694</v>
      </c>
      <c r="V167" s="192">
        <v>8096746.4663862232</v>
      </c>
      <c r="W167" s="192">
        <v>2543494.1256001284</v>
      </c>
      <c r="X167" s="193">
        <f t="shared" si="5"/>
        <v>7709.3203191788643</v>
      </c>
      <c r="Y167" s="204"/>
      <c r="Z167" s="322"/>
      <c r="AA167" s="322"/>
      <c r="AB167" s="322"/>
      <c r="AC167" s="322"/>
      <c r="AD167" s="322"/>
      <c r="AE167" s="322"/>
      <c r="AF167" s="322"/>
      <c r="AG167" s="322"/>
      <c r="AH167" s="322"/>
      <c r="AI167" s="322"/>
      <c r="AJ167" s="49"/>
      <c r="AK167" s="49"/>
      <c r="AL167" s="49"/>
      <c r="AM167" s="49"/>
      <c r="AN167" s="49"/>
      <c r="AO167" s="49"/>
      <c r="AP167" s="49"/>
      <c r="AQ167" s="49"/>
      <c r="AR167" s="49"/>
      <c r="AS167" s="49"/>
      <c r="AT167" s="49"/>
      <c r="AU167" s="49"/>
      <c r="AV167" s="49"/>
      <c r="AW167" s="49"/>
      <c r="AX167" s="49"/>
    </row>
    <row r="168" spans="1:50" x14ac:dyDescent="0.25">
      <c r="A168" s="334"/>
      <c r="B168" s="190" t="s">
        <v>253</v>
      </c>
      <c r="C168" s="191">
        <v>16603.575171651464</v>
      </c>
      <c r="D168" s="192">
        <v>203.01978988918168</v>
      </c>
      <c r="E168" s="192">
        <v>185.04391203430393</v>
      </c>
      <c r="F168" s="192">
        <v>648.30519385068817</v>
      </c>
      <c r="G168" s="192">
        <v>1527.4678142402354</v>
      </c>
      <c r="H168" s="192">
        <v>402.82492497112747</v>
      </c>
      <c r="I168" s="192">
        <v>669447.76199463732</v>
      </c>
      <c r="J168" s="192">
        <v>210361.2583345696</v>
      </c>
      <c r="K168" s="193">
        <f t="shared" si="4"/>
        <v>682.66536912477466</v>
      </c>
      <c r="L168" s="192">
        <v>402.82492497112747</v>
      </c>
      <c r="M168" s="322"/>
      <c r="N168" s="334"/>
      <c r="O168" s="190" t="s">
        <v>253</v>
      </c>
      <c r="P168" s="191">
        <v>18937.280703412827</v>
      </c>
      <c r="Q168" s="192">
        <v>1533.732032779805</v>
      </c>
      <c r="R168" s="192">
        <v>1411.1550832013154</v>
      </c>
      <c r="S168" s="192">
        <v>648.30519385068817</v>
      </c>
      <c r="T168" s="192">
        <v>1527.4678142402354</v>
      </c>
      <c r="U168" s="192">
        <v>11402.115785556336</v>
      </c>
      <c r="V168" s="192">
        <v>704120.44145531231</v>
      </c>
      <c r="W168" s="192">
        <v>221256.49199028441</v>
      </c>
      <c r="X168" s="193">
        <f t="shared" si="5"/>
        <v>682.66536912477466</v>
      </c>
      <c r="Y168" s="204"/>
      <c r="Z168" s="322"/>
      <c r="AA168" s="322"/>
      <c r="AB168" s="322"/>
      <c r="AC168" s="322"/>
      <c r="AD168" s="322"/>
      <c r="AE168" s="322"/>
      <c r="AF168" s="322"/>
      <c r="AG168" s="322"/>
      <c r="AH168" s="322"/>
      <c r="AI168" s="322"/>
      <c r="AJ168" s="49"/>
      <c r="AK168" s="49"/>
      <c r="AL168" s="49"/>
      <c r="AM168" s="49"/>
      <c r="AN168" s="49"/>
      <c r="AO168" s="49"/>
      <c r="AP168" s="49"/>
      <c r="AQ168" s="49"/>
      <c r="AR168" s="49"/>
      <c r="AS168" s="49"/>
      <c r="AT168" s="49"/>
      <c r="AU168" s="49"/>
      <c r="AV168" s="49"/>
      <c r="AW168" s="49"/>
      <c r="AX168" s="49"/>
    </row>
    <row r="169" spans="1:50" ht="15.75" thickBot="1" x14ac:dyDescent="0.3">
      <c r="A169" s="335"/>
      <c r="B169" s="198" t="s">
        <v>254</v>
      </c>
      <c r="C169" s="199">
        <v>924702.69691884995</v>
      </c>
      <c r="D169" s="200">
        <v>23895.498982458172</v>
      </c>
      <c r="E169" s="200">
        <v>21882.668503098223</v>
      </c>
      <c r="F169" s="200">
        <v>40302.968046515096</v>
      </c>
      <c r="G169" s="200">
        <v>96416.090745262743</v>
      </c>
      <c r="H169" s="200">
        <v>115427.74705993984</v>
      </c>
      <c r="I169" s="200">
        <v>42537121.293911763</v>
      </c>
      <c r="J169" s="200">
        <v>13368633.241423603</v>
      </c>
      <c r="K169" s="201">
        <f t="shared" si="4"/>
        <v>42439.025352980396</v>
      </c>
      <c r="L169" s="200">
        <v>116396.62556929265</v>
      </c>
      <c r="M169" s="184">
        <f>H169/L169</f>
        <v>0.99167606015540355</v>
      </c>
      <c r="N169" s="335"/>
      <c r="O169" s="198" t="s">
        <v>254</v>
      </c>
      <c r="P169" s="199">
        <v>1114018.6295256522</v>
      </c>
      <c r="Q169" s="200">
        <v>96617.104365126987</v>
      </c>
      <c r="R169" s="200">
        <v>88803.319979643915</v>
      </c>
      <c r="S169" s="200">
        <v>40302.968046515096</v>
      </c>
      <c r="T169" s="200">
        <v>96416.090745262743</v>
      </c>
      <c r="U169" s="200">
        <v>720939.01631341339</v>
      </c>
      <c r="V169" s="200">
        <v>44472161.351354115</v>
      </c>
      <c r="W169" s="200">
        <v>13976818.656553553</v>
      </c>
      <c r="X169" s="201">
        <f t="shared" si="5"/>
        <v>42439.025352980396</v>
      </c>
      <c r="Y169" s="204"/>
      <c r="Z169" s="322"/>
      <c r="AA169" s="322"/>
      <c r="AB169" s="322"/>
      <c r="AC169" s="322"/>
      <c r="AD169" s="322"/>
      <c r="AE169" s="322"/>
      <c r="AF169" s="322"/>
      <c r="AG169" s="322"/>
      <c r="AH169" s="322"/>
      <c r="AI169" s="322"/>
      <c r="AJ169" s="49"/>
      <c r="AK169" s="49"/>
      <c r="AL169" s="49"/>
      <c r="AM169" s="49"/>
      <c r="AN169" s="49"/>
      <c r="AO169" s="49"/>
      <c r="AP169" s="49"/>
      <c r="AQ169" s="49"/>
      <c r="AR169" s="49"/>
      <c r="AS169" s="49"/>
      <c r="AT169" s="49"/>
      <c r="AU169" s="49"/>
      <c r="AV169" s="49"/>
      <c r="AW169" s="49"/>
      <c r="AX169" s="49"/>
    </row>
    <row r="170" spans="1:50" ht="15.75" thickTop="1" x14ac:dyDescent="0.25">
      <c r="A170" s="333">
        <f>A160+1</f>
        <v>2018</v>
      </c>
      <c r="B170" s="185" t="s">
        <v>245</v>
      </c>
      <c r="C170" s="186">
        <v>25581.070835212377</v>
      </c>
      <c r="D170" s="187">
        <v>301.34233801446743</v>
      </c>
      <c r="E170" s="187">
        <v>274.6211738975428</v>
      </c>
      <c r="F170" s="187">
        <v>1005.6720871277473</v>
      </c>
      <c r="G170" s="187">
        <v>2374.2997886934595</v>
      </c>
      <c r="H170" s="187">
        <v>682.6549001872495</v>
      </c>
      <c r="I170" s="187">
        <v>1053257.244323062</v>
      </c>
      <c r="J170" s="187">
        <v>330900.70672767865</v>
      </c>
      <c r="K170" s="188">
        <f t="shared" si="4"/>
        <v>1058.9727077455179</v>
      </c>
      <c r="L170" s="187">
        <v>682.6549001872495</v>
      </c>
      <c r="M170" s="322"/>
      <c r="N170" s="333">
        <f>N160+1</f>
        <v>2018</v>
      </c>
      <c r="O170" s="185" t="s">
        <v>245</v>
      </c>
      <c r="P170" s="186">
        <v>29259.678700110981</v>
      </c>
      <c r="Q170" s="187">
        <v>2400.1877683759762</v>
      </c>
      <c r="R170" s="187">
        <v>2206.3667937526975</v>
      </c>
      <c r="S170" s="187">
        <v>1005.6720871277473</v>
      </c>
      <c r="T170" s="187">
        <v>2374.2997886934595</v>
      </c>
      <c r="U170" s="187">
        <v>17883.97172095269</v>
      </c>
      <c r="V170" s="187">
        <v>1107731.9359523596</v>
      </c>
      <c r="W170" s="187">
        <v>348014.96257589723</v>
      </c>
      <c r="X170" s="188">
        <f t="shared" si="5"/>
        <v>1058.9727077455179</v>
      </c>
      <c r="Y170" s="204"/>
      <c r="Z170" s="322"/>
      <c r="AA170" s="322"/>
      <c r="AB170" s="322"/>
      <c r="AC170" s="322"/>
      <c r="AD170" s="322"/>
      <c r="AE170" s="322"/>
      <c r="AF170" s="322"/>
      <c r="AG170" s="322"/>
      <c r="AH170" s="322"/>
      <c r="AI170" s="322"/>
      <c r="AJ170" s="49"/>
      <c r="AK170" s="49"/>
      <c r="AL170" s="49"/>
      <c r="AM170" s="49"/>
      <c r="AN170" s="49"/>
      <c r="AO170" s="49"/>
      <c r="AP170" s="49"/>
      <c r="AQ170" s="49"/>
      <c r="AR170" s="49"/>
      <c r="AS170" s="49"/>
      <c r="AT170" s="49"/>
      <c r="AU170" s="49"/>
      <c r="AV170" s="49"/>
      <c r="AW170" s="49"/>
      <c r="AX170" s="49"/>
    </row>
    <row r="171" spans="1:50" x14ac:dyDescent="0.25">
      <c r="A171" s="334"/>
      <c r="B171" s="190" t="s">
        <v>246</v>
      </c>
      <c r="C171" s="191">
        <v>90582.941930351561</v>
      </c>
      <c r="D171" s="192">
        <v>7607.6915153253476</v>
      </c>
      <c r="E171" s="192">
        <v>6999.0761940993207</v>
      </c>
      <c r="F171" s="192">
        <v>3227.2608413470725</v>
      </c>
      <c r="G171" s="192">
        <v>7601.8233194382728</v>
      </c>
      <c r="H171" s="192">
        <v>56440.625697441232</v>
      </c>
      <c r="I171" s="192">
        <v>3478247.4084266983</v>
      </c>
      <c r="J171" s="192">
        <v>1092757.5898293112</v>
      </c>
      <c r="K171" s="193">
        <f t="shared" si="4"/>
        <v>3398.305665938467</v>
      </c>
      <c r="L171" s="192">
        <v>56440.625697441232</v>
      </c>
      <c r="M171" s="322"/>
      <c r="N171" s="334"/>
      <c r="O171" s="190" t="s">
        <v>246</v>
      </c>
      <c r="P171" s="191">
        <v>93884.058047676663</v>
      </c>
      <c r="Q171" s="192">
        <v>7607.6915153253476</v>
      </c>
      <c r="R171" s="192">
        <v>6999.0761940993207</v>
      </c>
      <c r="S171" s="192">
        <v>3227.2608413470721</v>
      </c>
      <c r="T171" s="192">
        <v>7601.8233194382728</v>
      </c>
      <c r="U171" s="192">
        <v>56440.625697441232</v>
      </c>
      <c r="V171" s="192">
        <v>3478247.4084266983</v>
      </c>
      <c r="W171" s="192">
        <v>1092757.5898293112</v>
      </c>
      <c r="X171" s="193">
        <f t="shared" si="5"/>
        <v>3398.3056659384665</v>
      </c>
      <c r="Y171" s="204"/>
      <c r="Z171" s="322"/>
      <c r="AA171" s="322"/>
      <c r="AB171" s="322"/>
      <c r="AC171" s="322"/>
      <c r="AD171" s="322"/>
      <c r="AE171" s="322"/>
      <c r="AF171" s="322"/>
      <c r="AG171" s="322"/>
      <c r="AH171" s="322"/>
      <c r="AI171" s="322"/>
      <c r="AJ171" s="49"/>
      <c r="AK171" s="49"/>
      <c r="AL171" s="49"/>
      <c r="AM171" s="49"/>
      <c r="AN171" s="49"/>
      <c r="AO171" s="49"/>
      <c r="AP171" s="49"/>
      <c r="AQ171" s="49"/>
      <c r="AR171" s="49"/>
      <c r="AS171" s="49"/>
      <c r="AT171" s="49"/>
      <c r="AU171" s="49"/>
      <c r="AV171" s="49"/>
      <c r="AW171" s="49"/>
      <c r="AX171" s="49"/>
    </row>
    <row r="172" spans="1:50" x14ac:dyDescent="0.25">
      <c r="A172" s="334"/>
      <c r="B172" s="194" t="s">
        <v>247</v>
      </c>
      <c r="C172" s="195">
        <v>304950.69924994616</v>
      </c>
      <c r="D172" s="196">
        <v>4859.6344154625458</v>
      </c>
      <c r="E172" s="196">
        <v>4440.4489335999588</v>
      </c>
      <c r="F172" s="196">
        <v>14863.722896435305</v>
      </c>
      <c r="G172" s="196">
        <v>35189.840856735762</v>
      </c>
      <c r="H172" s="176">
        <v>9561.256072236687</v>
      </c>
      <c r="I172" s="196">
        <v>15779026.722398695</v>
      </c>
      <c r="J172" s="196">
        <v>4957671.1696217023</v>
      </c>
      <c r="K172" s="197">
        <f t="shared" si="4"/>
        <v>15651.500209946376</v>
      </c>
      <c r="L172" s="196">
        <v>10573.734114510373</v>
      </c>
      <c r="M172" s="178">
        <f>H172/L172</f>
        <v>0.90424593324280222</v>
      </c>
      <c r="N172" s="334"/>
      <c r="O172" s="190" t="s">
        <v>247</v>
      </c>
      <c r="P172" s="191">
        <v>407045.96720531525</v>
      </c>
      <c r="Q172" s="192">
        <v>35742.614735121795</v>
      </c>
      <c r="R172" s="192">
        <v>32923.633827517871</v>
      </c>
      <c r="S172" s="192">
        <v>14863.722896435305</v>
      </c>
      <c r="T172" s="192">
        <v>35189.840856735762</v>
      </c>
      <c r="U172" s="179">
        <v>267411.25989209017</v>
      </c>
      <c r="V172" s="192">
        <v>16607149.738167949</v>
      </c>
      <c r="W172" s="192">
        <v>5217862.3862244226</v>
      </c>
      <c r="X172" s="193">
        <f t="shared" si="5"/>
        <v>15651.500209946376</v>
      </c>
      <c r="Y172" s="204"/>
      <c r="Z172" s="322"/>
      <c r="AA172" s="322"/>
      <c r="AB172" s="322"/>
      <c r="AC172" s="322"/>
      <c r="AD172" s="322"/>
      <c r="AE172" s="322"/>
      <c r="AF172" s="322"/>
      <c r="AG172" s="322"/>
      <c r="AH172" s="322"/>
      <c r="AI172" s="322"/>
      <c r="AJ172" s="49"/>
      <c r="AK172" s="49"/>
      <c r="AL172" s="49"/>
      <c r="AM172" s="49"/>
      <c r="AN172" s="49"/>
      <c r="AO172" s="49"/>
      <c r="AP172" s="49"/>
      <c r="AQ172" s="49"/>
      <c r="AR172" s="49"/>
      <c r="AS172" s="49"/>
      <c r="AT172" s="49"/>
      <c r="AU172" s="49"/>
      <c r="AV172" s="49"/>
      <c r="AW172" s="49"/>
      <c r="AX172" s="49"/>
    </row>
    <row r="173" spans="1:50" x14ac:dyDescent="0.25">
      <c r="A173" s="334"/>
      <c r="B173" s="190" t="s">
        <v>248</v>
      </c>
      <c r="C173" s="191">
        <v>184931.04212062748</v>
      </c>
      <c r="D173" s="192">
        <v>3023.3119054946219</v>
      </c>
      <c r="E173" s="192">
        <v>2752.4189015004886</v>
      </c>
      <c r="F173" s="192">
        <v>9055.1135798509513</v>
      </c>
      <c r="G173" s="192">
        <v>22300.402778179945</v>
      </c>
      <c r="H173" s="192">
        <v>5906.9098655373473</v>
      </c>
      <c r="I173" s="192">
        <v>9476058.6884840727</v>
      </c>
      <c r="J173" s="192">
        <v>2977107.8197887479</v>
      </c>
      <c r="K173" s="193">
        <f t="shared" si="4"/>
        <v>9535.0345995830503</v>
      </c>
      <c r="L173" s="192">
        <v>5906.9098655373473</v>
      </c>
      <c r="M173" s="322"/>
      <c r="N173" s="334"/>
      <c r="O173" s="190" t="s">
        <v>248</v>
      </c>
      <c r="P173" s="191">
        <v>246852.37919691505</v>
      </c>
      <c r="Q173" s="192">
        <v>22098.954831390398</v>
      </c>
      <c r="R173" s="192">
        <v>20284.545516161437</v>
      </c>
      <c r="S173" s="192">
        <v>9055.1135798509513</v>
      </c>
      <c r="T173" s="192">
        <v>22300.402778179945</v>
      </c>
      <c r="U173" s="192">
        <v>165015.77734799247</v>
      </c>
      <c r="V173" s="192">
        <v>9978581.069988884</v>
      </c>
      <c r="W173" s="192">
        <v>3134986.0528774308</v>
      </c>
      <c r="X173" s="193">
        <f t="shared" si="5"/>
        <v>9535.0345995830503</v>
      </c>
      <c r="Y173" s="204"/>
      <c r="Z173" s="322"/>
      <c r="AA173" s="322"/>
      <c r="AB173" s="322"/>
      <c r="AC173" s="322"/>
      <c r="AD173" s="322"/>
      <c r="AE173" s="322"/>
      <c r="AF173" s="322"/>
      <c r="AG173" s="322"/>
      <c r="AH173" s="322"/>
      <c r="AI173" s="322"/>
      <c r="AJ173" s="49"/>
      <c r="AK173" s="49"/>
      <c r="AL173" s="49"/>
      <c r="AM173" s="49"/>
      <c r="AN173" s="49"/>
      <c r="AO173" s="49"/>
      <c r="AP173" s="49"/>
      <c r="AQ173" s="49"/>
      <c r="AR173" s="49"/>
      <c r="AS173" s="49"/>
      <c r="AT173" s="49"/>
      <c r="AU173" s="49"/>
      <c r="AV173" s="49"/>
      <c r="AW173" s="49"/>
      <c r="AX173" s="49"/>
    </row>
    <row r="174" spans="1:50" x14ac:dyDescent="0.25">
      <c r="A174" s="334"/>
      <c r="B174" s="190" t="s">
        <v>249</v>
      </c>
      <c r="C174" s="191">
        <v>33963.751479361315</v>
      </c>
      <c r="D174" s="192">
        <v>504.31628884869133</v>
      </c>
      <c r="E174" s="192">
        <v>459.42406581910052</v>
      </c>
      <c r="F174" s="192">
        <v>1600.9332442589789</v>
      </c>
      <c r="G174" s="192">
        <v>3775.1237291558559</v>
      </c>
      <c r="H174" s="192">
        <v>1079.8121917000037</v>
      </c>
      <c r="I174" s="192">
        <v>1666415.1372931809</v>
      </c>
      <c r="J174" s="192">
        <v>523535.98181583773</v>
      </c>
      <c r="K174" s="193">
        <f t="shared" si="4"/>
        <v>1685.7827062047047</v>
      </c>
      <c r="L174" s="192">
        <v>1079.8121917000037</v>
      </c>
      <c r="M174" s="322"/>
      <c r="N174" s="334"/>
      <c r="O174" s="190" t="s">
        <v>249</v>
      </c>
      <c r="P174" s="191">
        <v>44265.983311715347</v>
      </c>
      <c r="Q174" s="192">
        <v>3796.4847742874394</v>
      </c>
      <c r="R174" s="192">
        <v>3487.5119160079789</v>
      </c>
      <c r="S174" s="192">
        <v>1600.9332442589789</v>
      </c>
      <c r="T174" s="192">
        <v>3775.1237291558559</v>
      </c>
      <c r="U174" s="192">
        <v>28192.929560915847</v>
      </c>
      <c r="V174" s="192">
        <v>1751218.5405300388</v>
      </c>
      <c r="W174" s="192">
        <v>550178.58243440604</v>
      </c>
      <c r="X174" s="193">
        <f t="shared" si="5"/>
        <v>1685.7827062047047</v>
      </c>
      <c r="Y174" s="204"/>
      <c r="Z174" s="322"/>
      <c r="AA174" s="322"/>
      <c r="AB174" s="322"/>
      <c r="AC174" s="322"/>
      <c r="AD174" s="322"/>
      <c r="AE174" s="322"/>
      <c r="AF174" s="322"/>
      <c r="AG174" s="322"/>
      <c r="AH174" s="322"/>
      <c r="AI174" s="322"/>
      <c r="AJ174" s="49"/>
      <c r="AK174" s="49"/>
      <c r="AL174" s="49"/>
      <c r="AM174" s="49"/>
      <c r="AN174" s="49"/>
      <c r="AO174" s="49"/>
      <c r="AP174" s="49"/>
      <c r="AQ174" s="49"/>
      <c r="AR174" s="49"/>
      <c r="AS174" s="49"/>
      <c r="AT174" s="49"/>
      <c r="AU174" s="49"/>
      <c r="AV174" s="49"/>
      <c r="AW174" s="49"/>
      <c r="AX174" s="49"/>
    </row>
    <row r="175" spans="1:50" x14ac:dyDescent="0.25">
      <c r="A175" s="334"/>
      <c r="B175" s="190" t="s">
        <v>250</v>
      </c>
      <c r="C175" s="191">
        <v>56791.113808412934</v>
      </c>
      <c r="D175" s="192">
        <v>5341.6324664024751</v>
      </c>
      <c r="E175" s="192">
        <v>4906.9093374756103</v>
      </c>
      <c r="F175" s="192">
        <v>2252.5020962760832</v>
      </c>
      <c r="G175" s="192">
        <v>5311.576648704423</v>
      </c>
      <c r="H175" s="192">
        <v>39667.281439849954</v>
      </c>
      <c r="I175" s="192">
        <v>2463953.9491835134</v>
      </c>
      <c r="J175" s="192">
        <v>774098.00477018941</v>
      </c>
      <c r="K175" s="193">
        <f t="shared" si="4"/>
        <v>2371.8847073787156</v>
      </c>
      <c r="L175" s="192">
        <v>39667.281439849954</v>
      </c>
      <c r="M175" s="322"/>
      <c r="N175" s="334"/>
      <c r="O175" s="190" t="s">
        <v>250</v>
      </c>
      <c r="P175" s="191">
        <v>62355.373831378376</v>
      </c>
      <c r="Q175" s="192">
        <v>5341.6324664024751</v>
      </c>
      <c r="R175" s="192">
        <v>4906.9093374756103</v>
      </c>
      <c r="S175" s="192">
        <v>2252.5020962760832</v>
      </c>
      <c r="T175" s="192">
        <v>5311.576648704423</v>
      </c>
      <c r="U175" s="192">
        <v>39667.281439849954</v>
      </c>
      <c r="V175" s="192">
        <v>2463953.9491835134</v>
      </c>
      <c r="W175" s="192">
        <v>774098.00477018941</v>
      </c>
      <c r="X175" s="193">
        <f t="shared" si="5"/>
        <v>2371.8847073787156</v>
      </c>
      <c r="Y175" s="204"/>
      <c r="Z175" s="322"/>
      <c r="AA175" s="322"/>
      <c r="AB175" s="322"/>
      <c r="AC175" s="322"/>
      <c r="AD175" s="322"/>
      <c r="AE175" s="322"/>
      <c r="AF175" s="322"/>
      <c r="AG175" s="322"/>
      <c r="AH175" s="322"/>
      <c r="AI175" s="322"/>
      <c r="AJ175" s="49"/>
      <c r="AK175" s="49"/>
      <c r="AL175" s="49"/>
      <c r="AM175" s="49"/>
      <c r="AN175" s="49"/>
      <c r="AO175" s="49"/>
      <c r="AP175" s="49"/>
      <c r="AQ175" s="49"/>
      <c r="AR175" s="49"/>
      <c r="AS175" s="49"/>
      <c r="AT175" s="49"/>
      <c r="AU175" s="49"/>
      <c r="AV175" s="49"/>
      <c r="AW175" s="49"/>
      <c r="AX175" s="49"/>
    </row>
    <row r="176" spans="1:50" x14ac:dyDescent="0.25">
      <c r="A176" s="334"/>
      <c r="B176" s="190" t="s">
        <v>251</v>
      </c>
      <c r="C176" s="191">
        <v>31234.796983059528</v>
      </c>
      <c r="D176" s="192">
        <v>504.4796642049219</v>
      </c>
      <c r="E176" s="192">
        <v>455.16607501475244</v>
      </c>
      <c r="F176" s="192">
        <v>1593.040687708828</v>
      </c>
      <c r="G176" s="192">
        <v>3548.2585006372951</v>
      </c>
      <c r="H176" s="192">
        <v>1006.5178407957486</v>
      </c>
      <c r="I176" s="192">
        <v>1597344.3235501465</v>
      </c>
      <c r="J176" s="192">
        <v>506577.66270679078</v>
      </c>
      <c r="K176" s="193">
        <f t="shared" si="4"/>
        <v>1677.4718441573959</v>
      </c>
      <c r="L176" s="192">
        <v>1006.5178407957486</v>
      </c>
      <c r="M176" s="322"/>
      <c r="N176" s="334"/>
      <c r="O176" s="190" t="s">
        <v>251</v>
      </c>
      <c r="P176" s="191">
        <v>40520.072740900599</v>
      </c>
      <c r="Q176" s="192">
        <v>3658.0854051971305</v>
      </c>
      <c r="R176" s="192">
        <v>3319.5416174063507</v>
      </c>
      <c r="S176" s="192">
        <v>1593.040687708828</v>
      </c>
      <c r="T176" s="192">
        <v>3548.2585006372951</v>
      </c>
      <c r="U176" s="192">
        <v>25971.66144630748</v>
      </c>
      <c r="V176" s="192">
        <v>1681724.8487712271</v>
      </c>
      <c r="W176" s="192">
        <v>533340.87635793875</v>
      </c>
      <c r="X176" s="193">
        <f t="shared" si="5"/>
        <v>1677.4718441573959</v>
      </c>
      <c r="Y176" s="204"/>
      <c r="Z176" s="322"/>
      <c r="AA176" s="322"/>
      <c r="AB176" s="322"/>
      <c r="AC176" s="322"/>
      <c r="AD176" s="322"/>
      <c r="AE176" s="322"/>
      <c r="AF176" s="322"/>
      <c r="AG176" s="322"/>
      <c r="AH176" s="322"/>
      <c r="AI176" s="322"/>
      <c r="AJ176" s="49"/>
      <c r="AK176" s="49"/>
      <c r="AL176" s="49"/>
      <c r="AM176" s="49"/>
      <c r="AN176" s="49"/>
      <c r="AO176" s="49"/>
      <c r="AP176" s="49"/>
      <c r="AQ176" s="49"/>
      <c r="AR176" s="49"/>
      <c r="AS176" s="49"/>
      <c r="AT176" s="49"/>
      <c r="AU176" s="49"/>
      <c r="AV176" s="49"/>
      <c r="AW176" s="49"/>
      <c r="AX176" s="49"/>
    </row>
    <row r="177" spans="1:50" x14ac:dyDescent="0.25">
      <c r="A177" s="334"/>
      <c r="B177" s="190" t="s">
        <v>252</v>
      </c>
      <c r="C177" s="191">
        <v>159576.33008226444</v>
      </c>
      <c r="D177" s="192">
        <v>2519.7519658752776</v>
      </c>
      <c r="E177" s="192">
        <v>2297.5629417727687</v>
      </c>
      <c r="F177" s="192">
        <v>7700.1237781008576</v>
      </c>
      <c r="G177" s="192">
        <v>18716.061757387193</v>
      </c>
      <c r="H177" s="192">
        <v>5331.1180055383338</v>
      </c>
      <c r="I177" s="192">
        <v>8113013.7984386571</v>
      </c>
      <c r="J177" s="192">
        <v>2548601.2674365737</v>
      </c>
      <c r="K177" s="193">
        <f t="shared" si="4"/>
        <v>8108.2303383402023</v>
      </c>
      <c r="L177" s="192">
        <v>5331.1180055383338</v>
      </c>
      <c r="M177" s="322"/>
      <c r="N177" s="334"/>
      <c r="O177" s="190" t="s">
        <v>252</v>
      </c>
      <c r="P177" s="191">
        <v>214202.96047610737</v>
      </c>
      <c r="Q177" s="192">
        <v>18409.835254144713</v>
      </c>
      <c r="R177" s="192">
        <v>16916.19751944079</v>
      </c>
      <c r="S177" s="192">
        <v>7700.1237781008576</v>
      </c>
      <c r="T177" s="192">
        <v>18716.061757387193</v>
      </c>
      <c r="U177" s="192">
        <v>138723.57595388699</v>
      </c>
      <c r="V177" s="192">
        <v>8539119.2012326103</v>
      </c>
      <c r="W177" s="192">
        <v>2682456.831569246</v>
      </c>
      <c r="X177" s="193">
        <f t="shared" si="5"/>
        <v>8108.2303383402023</v>
      </c>
      <c r="Y177" s="204"/>
      <c r="Z177" s="322"/>
      <c r="AA177" s="322"/>
      <c r="AB177" s="322"/>
      <c r="AC177" s="322"/>
      <c r="AD177" s="322"/>
      <c r="AE177" s="322"/>
      <c r="AF177" s="322"/>
      <c r="AG177" s="322"/>
      <c r="AH177" s="322"/>
      <c r="AI177" s="322"/>
      <c r="AJ177" s="49"/>
      <c r="AK177" s="49"/>
      <c r="AL177" s="49"/>
      <c r="AM177" s="49"/>
      <c r="AN177" s="49"/>
      <c r="AO177" s="49"/>
      <c r="AP177" s="49"/>
      <c r="AQ177" s="49"/>
      <c r="AR177" s="49"/>
      <c r="AS177" s="49"/>
      <c r="AT177" s="49"/>
      <c r="AU177" s="49"/>
      <c r="AV177" s="49"/>
      <c r="AW177" s="49"/>
      <c r="AX177" s="49"/>
    </row>
    <row r="178" spans="1:50" x14ac:dyDescent="0.25">
      <c r="A178" s="334"/>
      <c r="B178" s="190" t="s">
        <v>253</v>
      </c>
      <c r="C178" s="191">
        <v>16537.52228053561</v>
      </c>
      <c r="D178" s="192">
        <v>206.47112631729777</v>
      </c>
      <c r="E178" s="192">
        <v>188.1896585388871</v>
      </c>
      <c r="F178" s="192">
        <v>659.32638214614985</v>
      </c>
      <c r="G178" s="192">
        <v>1553.434767082319</v>
      </c>
      <c r="H178" s="192">
        <v>409.67294869563665</v>
      </c>
      <c r="I178" s="192">
        <v>680828.37394854613</v>
      </c>
      <c r="J178" s="192">
        <v>213937.39972625728</v>
      </c>
      <c r="K178" s="193">
        <f t="shared" si="4"/>
        <v>694.27068039989581</v>
      </c>
      <c r="L178" s="192">
        <v>409.67294869563665</v>
      </c>
      <c r="M178" s="322"/>
      <c r="N178" s="334"/>
      <c r="O178" s="190" t="s">
        <v>253</v>
      </c>
      <c r="P178" s="191">
        <v>19236.818394346003</v>
      </c>
      <c r="Q178" s="192">
        <v>1559.8054773370616</v>
      </c>
      <c r="R178" s="192">
        <v>1435.1447196157378</v>
      </c>
      <c r="S178" s="192">
        <v>659.32638214614985</v>
      </c>
      <c r="T178" s="192">
        <v>1553.434767082319</v>
      </c>
      <c r="U178" s="192">
        <v>11595.951753910793</v>
      </c>
      <c r="V178" s="192">
        <v>716090.48896005261</v>
      </c>
      <c r="W178" s="192">
        <v>225017.85235411924</v>
      </c>
      <c r="X178" s="193">
        <f t="shared" si="5"/>
        <v>694.27068039989581</v>
      </c>
      <c r="Y178" s="204"/>
      <c r="Z178" s="322"/>
      <c r="AA178" s="322"/>
      <c r="AB178" s="322"/>
      <c r="AC178" s="322"/>
      <c r="AD178" s="322"/>
      <c r="AE178" s="322"/>
      <c r="AF178" s="322"/>
      <c r="AG178" s="322"/>
      <c r="AH178" s="322"/>
      <c r="AI178" s="322"/>
      <c r="AJ178" s="49"/>
      <c r="AK178" s="49"/>
      <c r="AL178" s="49"/>
      <c r="AM178" s="49"/>
      <c r="AN178" s="49"/>
      <c r="AO178" s="49"/>
      <c r="AP178" s="49"/>
      <c r="AQ178" s="49"/>
      <c r="AR178" s="49"/>
      <c r="AS178" s="49"/>
      <c r="AT178" s="49"/>
      <c r="AU178" s="49"/>
      <c r="AV178" s="49"/>
      <c r="AW178" s="49"/>
      <c r="AX178" s="49"/>
    </row>
    <row r="179" spans="1:50" ht="15.75" thickBot="1" x14ac:dyDescent="0.3">
      <c r="A179" s="335"/>
      <c r="B179" s="198" t="s">
        <v>254</v>
      </c>
      <c r="C179" s="199">
        <v>904149.26876977133</v>
      </c>
      <c r="D179" s="200">
        <v>24868.631685945649</v>
      </c>
      <c r="E179" s="200">
        <v>22773.817281718431</v>
      </c>
      <c r="F179" s="200">
        <v>41957.695593251978</v>
      </c>
      <c r="G179" s="200">
        <v>100370.8221460145</v>
      </c>
      <c r="H179" s="200">
        <v>120085.84896198218</v>
      </c>
      <c r="I179" s="200">
        <v>44308145.646046579</v>
      </c>
      <c r="J179" s="200">
        <v>13925187.602423087</v>
      </c>
      <c r="K179" s="201">
        <f t="shared" si="4"/>
        <v>44181.453459694327</v>
      </c>
      <c r="L179" s="200">
        <v>121098.32700425587</v>
      </c>
      <c r="M179" s="184">
        <f>H179/L179</f>
        <v>0.99163920702027442</v>
      </c>
      <c r="N179" s="335"/>
      <c r="O179" s="198" t="s">
        <v>254</v>
      </c>
      <c r="P179" s="199">
        <v>1157623.2919044655</v>
      </c>
      <c r="Q179" s="200">
        <v>100615.29222758234</v>
      </c>
      <c r="R179" s="200">
        <v>92478.92744147779</v>
      </c>
      <c r="S179" s="200">
        <v>41957.695593251978</v>
      </c>
      <c r="T179" s="200">
        <v>100370.8221460145</v>
      </c>
      <c r="U179" s="200">
        <v>750903.03481334751</v>
      </c>
      <c r="V179" s="200">
        <v>46323817.181213334</v>
      </c>
      <c r="W179" s="200">
        <v>14558713.13899296</v>
      </c>
      <c r="X179" s="201">
        <f t="shared" si="5"/>
        <v>44181.453459694327</v>
      </c>
      <c r="Y179" s="204"/>
      <c r="Z179" s="322"/>
      <c r="AA179" s="322"/>
      <c r="AB179" s="322"/>
      <c r="AC179" s="322"/>
      <c r="AD179" s="322"/>
      <c r="AE179" s="322"/>
      <c r="AF179" s="322"/>
      <c r="AG179" s="322"/>
      <c r="AH179" s="322"/>
      <c r="AI179" s="322"/>
      <c r="AJ179" s="49"/>
      <c r="AK179" s="49"/>
      <c r="AL179" s="49"/>
      <c r="AM179" s="49"/>
      <c r="AN179" s="49"/>
      <c r="AO179" s="49"/>
      <c r="AP179" s="49"/>
      <c r="AQ179" s="49"/>
      <c r="AR179" s="49"/>
      <c r="AS179" s="49"/>
      <c r="AT179" s="49"/>
      <c r="AU179" s="49"/>
      <c r="AV179" s="49"/>
      <c r="AW179" s="49"/>
      <c r="AX179" s="49"/>
    </row>
    <row r="180" spans="1:50" ht="15.75" thickTop="1" x14ac:dyDescent="0.25">
      <c r="A180" s="333">
        <f>A170+1</f>
        <v>2019</v>
      </c>
      <c r="B180" s="185" t="s">
        <v>245</v>
      </c>
      <c r="C180" s="186">
        <v>25802.666756948103</v>
      </c>
      <c r="D180" s="187">
        <v>311.28663516894477</v>
      </c>
      <c r="E180" s="187">
        <v>283.68367263616165</v>
      </c>
      <c r="F180" s="187">
        <v>1038.8592660029628</v>
      </c>
      <c r="G180" s="187">
        <v>2452.6516817203433</v>
      </c>
      <c r="H180" s="187">
        <v>705.18251189342868</v>
      </c>
      <c r="I180" s="187">
        <v>1088014.7333857229</v>
      </c>
      <c r="J180" s="187">
        <v>341820.43004969199</v>
      </c>
      <c r="K180" s="188">
        <f t="shared" si="4"/>
        <v>1093.9188071011199</v>
      </c>
      <c r="L180" s="187">
        <v>705.18251189342868</v>
      </c>
      <c r="M180" s="322"/>
      <c r="N180" s="333">
        <f>N170+1</f>
        <v>2019</v>
      </c>
      <c r="O180" s="185" t="s">
        <v>245</v>
      </c>
      <c r="P180" s="186">
        <v>30206.383627786905</v>
      </c>
      <c r="Q180" s="187">
        <v>2479.3939647323837</v>
      </c>
      <c r="R180" s="187">
        <v>2279.1768979465364</v>
      </c>
      <c r="S180" s="187">
        <v>1038.8592660029628</v>
      </c>
      <c r="T180" s="187">
        <v>2452.6516817203433</v>
      </c>
      <c r="U180" s="187">
        <v>18474.142787744127</v>
      </c>
      <c r="V180" s="187">
        <v>1144287.0898387874</v>
      </c>
      <c r="W180" s="187">
        <v>359499.45634090184</v>
      </c>
      <c r="X180" s="188">
        <f t="shared" si="5"/>
        <v>1093.9188071011199</v>
      </c>
      <c r="Y180" s="204"/>
      <c r="Z180" s="322"/>
      <c r="AA180" s="322"/>
      <c r="AB180" s="322"/>
      <c r="AC180" s="322"/>
      <c r="AD180" s="322"/>
      <c r="AE180" s="322"/>
      <c r="AF180" s="322"/>
      <c r="AG180" s="322"/>
      <c r="AH180" s="322"/>
      <c r="AI180" s="322"/>
      <c r="AJ180" s="49"/>
      <c r="AK180" s="49"/>
      <c r="AL180" s="49"/>
      <c r="AM180" s="49"/>
      <c r="AN180" s="49"/>
      <c r="AO180" s="49"/>
      <c r="AP180" s="49"/>
      <c r="AQ180" s="49"/>
      <c r="AR180" s="49"/>
      <c r="AS180" s="49"/>
      <c r="AT180" s="49"/>
      <c r="AU180" s="49"/>
      <c r="AV180" s="49"/>
      <c r="AW180" s="49"/>
      <c r="AX180" s="49"/>
    </row>
    <row r="181" spans="1:50" x14ac:dyDescent="0.25">
      <c r="A181" s="334"/>
      <c r="B181" s="190" t="s">
        <v>246</v>
      </c>
      <c r="C181" s="191">
        <v>93166.173714752658</v>
      </c>
      <c r="D181" s="192">
        <v>7858.745335331083</v>
      </c>
      <c r="E181" s="192">
        <v>7230.0457085045973</v>
      </c>
      <c r="F181" s="192">
        <v>3333.7604491115258</v>
      </c>
      <c r="G181" s="192">
        <v>7852.6834889797356</v>
      </c>
      <c r="H181" s="192">
        <v>58303.16634545679</v>
      </c>
      <c r="I181" s="192">
        <v>3593029.5729047791</v>
      </c>
      <c r="J181" s="192">
        <v>1128818.5902936785</v>
      </c>
      <c r="K181" s="193">
        <f t="shared" si="4"/>
        <v>3510.4497529144364</v>
      </c>
      <c r="L181" s="192">
        <v>58303.16634545679</v>
      </c>
      <c r="M181" s="322"/>
      <c r="N181" s="334"/>
      <c r="O181" s="190" t="s">
        <v>246</v>
      </c>
      <c r="P181" s="191">
        <v>96924.877354932847</v>
      </c>
      <c r="Q181" s="192">
        <v>7858.745335331083</v>
      </c>
      <c r="R181" s="192">
        <v>7230.0457085045973</v>
      </c>
      <c r="S181" s="192">
        <v>3333.7604491115253</v>
      </c>
      <c r="T181" s="192">
        <v>7852.6834889797356</v>
      </c>
      <c r="U181" s="192">
        <v>58303.16634545679</v>
      </c>
      <c r="V181" s="192">
        <v>3593029.5729047791</v>
      </c>
      <c r="W181" s="192">
        <v>1128818.5902936785</v>
      </c>
      <c r="X181" s="193">
        <f t="shared" si="5"/>
        <v>3510.449752914436</v>
      </c>
      <c r="Y181" s="204"/>
      <c r="Z181" s="322"/>
      <c r="AA181" s="322"/>
      <c r="AB181" s="322"/>
      <c r="AC181" s="322"/>
      <c r="AD181" s="322"/>
      <c r="AE181" s="322"/>
      <c r="AF181" s="322"/>
      <c r="AG181" s="322"/>
      <c r="AH181" s="322"/>
      <c r="AI181" s="322"/>
      <c r="AJ181" s="49"/>
      <c r="AK181" s="49"/>
      <c r="AL181" s="49"/>
      <c r="AM181" s="49"/>
      <c r="AN181" s="49"/>
      <c r="AO181" s="49"/>
      <c r="AP181" s="49"/>
      <c r="AQ181" s="49"/>
      <c r="AR181" s="49"/>
      <c r="AS181" s="49"/>
      <c r="AT181" s="49"/>
      <c r="AU181" s="49"/>
      <c r="AV181" s="49"/>
      <c r="AW181" s="49"/>
      <c r="AX181" s="49"/>
    </row>
    <row r="182" spans="1:50" x14ac:dyDescent="0.25">
      <c r="A182" s="334"/>
      <c r="B182" s="194" t="s">
        <v>247</v>
      </c>
      <c r="C182" s="195">
        <v>296134.09089685016</v>
      </c>
      <c r="D182" s="196">
        <v>5078.3179641583602</v>
      </c>
      <c r="E182" s="196">
        <v>4640.2691356119576</v>
      </c>
      <c r="F182" s="196">
        <v>15532.590426774896</v>
      </c>
      <c r="G182" s="196">
        <v>36773.383695288874</v>
      </c>
      <c r="H182" s="176">
        <v>9991.5125954873383</v>
      </c>
      <c r="I182" s="196">
        <v>16489082.924906638</v>
      </c>
      <c r="J182" s="196">
        <v>5180766.372254679</v>
      </c>
      <c r="K182" s="197">
        <f t="shared" si="4"/>
        <v>16355.817719393965</v>
      </c>
      <c r="L182" s="196">
        <v>11049.552149663341</v>
      </c>
      <c r="M182" s="178">
        <f>H182/L182</f>
        <v>0.90424593324280211</v>
      </c>
      <c r="N182" s="334"/>
      <c r="O182" s="190" t="s">
        <v>247</v>
      </c>
      <c r="P182" s="191">
        <v>424521.64042515005</v>
      </c>
      <c r="Q182" s="192">
        <v>37351.032398202282</v>
      </c>
      <c r="R182" s="192">
        <v>34405.197349756178</v>
      </c>
      <c r="S182" s="192">
        <v>15532.590426774896</v>
      </c>
      <c r="T182" s="192">
        <v>36773.383695288874</v>
      </c>
      <c r="U182" s="179">
        <v>279444.76658723428</v>
      </c>
      <c r="V182" s="192">
        <v>17354471.476385508</v>
      </c>
      <c r="W182" s="192">
        <v>5452666.1936045224</v>
      </c>
      <c r="X182" s="193">
        <f t="shared" si="5"/>
        <v>16355.817719393965</v>
      </c>
      <c r="Y182" s="204"/>
      <c r="Z182" s="322"/>
      <c r="AA182" s="322"/>
      <c r="AB182" s="322"/>
      <c r="AC182" s="322"/>
      <c r="AD182" s="322"/>
      <c r="AE182" s="322"/>
      <c r="AF182" s="322"/>
      <c r="AG182" s="322"/>
      <c r="AH182" s="322"/>
      <c r="AI182" s="322"/>
      <c r="AJ182" s="49"/>
      <c r="AK182" s="49"/>
      <c r="AL182" s="49"/>
      <c r="AM182" s="49"/>
      <c r="AN182" s="49"/>
      <c r="AO182" s="49"/>
      <c r="AP182" s="49"/>
      <c r="AQ182" s="49"/>
      <c r="AR182" s="49"/>
      <c r="AS182" s="49"/>
      <c r="AT182" s="49"/>
      <c r="AU182" s="49"/>
      <c r="AV182" s="49"/>
      <c r="AW182" s="49"/>
      <c r="AX182" s="49"/>
    </row>
    <row r="183" spans="1:50" x14ac:dyDescent="0.25">
      <c r="A183" s="334"/>
      <c r="B183" s="190" t="s">
        <v>248</v>
      </c>
      <c r="C183" s="191">
        <v>176947.02061068197</v>
      </c>
      <c r="D183" s="192">
        <v>3110.9879507539654</v>
      </c>
      <c r="E183" s="192">
        <v>2832.2390496440025</v>
      </c>
      <c r="F183" s="192">
        <v>9317.7118736666271</v>
      </c>
      <c r="G183" s="192">
        <v>22947.114458747157</v>
      </c>
      <c r="H183" s="192">
        <v>6078.2102516379291</v>
      </c>
      <c r="I183" s="192">
        <v>9750864.3904501088</v>
      </c>
      <c r="J183" s="192">
        <v>3063443.9465626203</v>
      </c>
      <c r="K183" s="193">
        <f t="shared" si="4"/>
        <v>9811.5506029709577</v>
      </c>
      <c r="L183" s="192">
        <v>6078.2102516379291</v>
      </c>
      <c r="M183" s="322"/>
      <c r="N183" s="334"/>
      <c r="O183" s="190" t="s">
        <v>248</v>
      </c>
      <c r="P183" s="191">
        <v>253462.93529623133</v>
      </c>
      <c r="Q183" s="192">
        <v>22739.824521500715</v>
      </c>
      <c r="R183" s="192">
        <v>20872.797336130116</v>
      </c>
      <c r="S183" s="192">
        <v>9317.7118736666271</v>
      </c>
      <c r="T183" s="192">
        <v>22947.114458747157</v>
      </c>
      <c r="U183" s="192">
        <v>169801.23489108423</v>
      </c>
      <c r="V183" s="192">
        <v>10267959.921018559</v>
      </c>
      <c r="W183" s="192">
        <v>3225900.6484108758</v>
      </c>
      <c r="X183" s="193">
        <f t="shared" si="5"/>
        <v>9811.5506029709577</v>
      </c>
      <c r="Y183" s="204"/>
      <c r="Z183" s="322"/>
      <c r="AA183" s="322"/>
      <c r="AB183" s="322"/>
      <c r="AC183" s="322"/>
      <c r="AD183" s="322"/>
      <c r="AE183" s="322"/>
      <c r="AF183" s="322"/>
      <c r="AG183" s="322"/>
      <c r="AH183" s="322"/>
      <c r="AI183" s="322"/>
      <c r="AJ183" s="49"/>
      <c r="AK183" s="49"/>
      <c r="AL183" s="49"/>
      <c r="AM183" s="49"/>
      <c r="AN183" s="49"/>
      <c r="AO183" s="49"/>
      <c r="AP183" s="49"/>
      <c r="AQ183" s="49"/>
      <c r="AR183" s="49"/>
      <c r="AS183" s="49"/>
      <c r="AT183" s="49"/>
      <c r="AU183" s="49"/>
      <c r="AV183" s="49"/>
      <c r="AW183" s="49"/>
      <c r="AX183" s="49"/>
    </row>
    <row r="184" spans="1:50" x14ac:dyDescent="0.25">
      <c r="A184" s="334"/>
      <c r="B184" s="190" t="s">
        <v>249</v>
      </c>
      <c r="C184" s="191">
        <v>33373.06406994292</v>
      </c>
      <c r="D184" s="192">
        <v>529.53210329112585</v>
      </c>
      <c r="E184" s="192">
        <v>482.39526911005555</v>
      </c>
      <c r="F184" s="192">
        <v>1680.9799064719277</v>
      </c>
      <c r="G184" s="192">
        <v>3963.8799156136497</v>
      </c>
      <c r="H184" s="192">
        <v>1133.8028012850041</v>
      </c>
      <c r="I184" s="192">
        <v>1749735.8941578399</v>
      </c>
      <c r="J184" s="192">
        <v>549712.78090662975</v>
      </c>
      <c r="K184" s="193">
        <f t="shared" si="4"/>
        <v>1770.0718415149397</v>
      </c>
      <c r="L184" s="192">
        <v>1133.8028012850041</v>
      </c>
      <c r="M184" s="322"/>
      <c r="N184" s="334"/>
      <c r="O184" s="190" t="s">
        <v>249</v>
      </c>
      <c r="P184" s="191">
        <v>46425.49635728517</v>
      </c>
      <c r="Q184" s="192">
        <v>3986.3090130018118</v>
      </c>
      <c r="R184" s="192">
        <v>3661.8875118083783</v>
      </c>
      <c r="S184" s="192">
        <v>1680.9799064719277</v>
      </c>
      <c r="T184" s="192">
        <v>3963.8799156136497</v>
      </c>
      <c r="U184" s="192">
        <v>29602.576038961644</v>
      </c>
      <c r="V184" s="192">
        <v>1838779.4675565409</v>
      </c>
      <c r="W184" s="192">
        <v>577687.51155612641</v>
      </c>
      <c r="X184" s="193">
        <f t="shared" si="5"/>
        <v>1770.0718415149397</v>
      </c>
      <c r="Y184" s="204"/>
      <c r="Z184" s="322"/>
      <c r="AA184" s="322"/>
      <c r="AB184" s="322"/>
      <c r="AC184" s="322"/>
      <c r="AD184" s="322"/>
      <c r="AE184" s="322"/>
      <c r="AF184" s="322"/>
      <c r="AG184" s="322"/>
      <c r="AH184" s="322"/>
      <c r="AI184" s="322"/>
      <c r="AJ184" s="49"/>
      <c r="AK184" s="49"/>
      <c r="AL184" s="49"/>
      <c r="AM184" s="49"/>
      <c r="AN184" s="49"/>
      <c r="AO184" s="49"/>
      <c r="AP184" s="49"/>
      <c r="AQ184" s="49"/>
      <c r="AR184" s="49"/>
      <c r="AS184" s="49"/>
      <c r="AT184" s="49"/>
      <c r="AU184" s="49"/>
      <c r="AV184" s="49"/>
      <c r="AW184" s="49"/>
      <c r="AX184" s="49"/>
    </row>
    <row r="185" spans="1:50" x14ac:dyDescent="0.25">
      <c r="A185" s="334"/>
      <c r="B185" s="190" t="s">
        <v>250</v>
      </c>
      <c r="C185" s="191">
        <v>58913.674346934931</v>
      </c>
      <c r="D185" s="192">
        <v>5608.7140897225991</v>
      </c>
      <c r="E185" s="192">
        <v>5152.2548043493907</v>
      </c>
      <c r="F185" s="192">
        <v>2365.1272010898879</v>
      </c>
      <c r="G185" s="192">
        <v>5577.1554811396445</v>
      </c>
      <c r="H185" s="192">
        <v>41650.645511842456</v>
      </c>
      <c r="I185" s="192">
        <v>2587151.6466426896</v>
      </c>
      <c r="J185" s="192">
        <v>812802.90500869905</v>
      </c>
      <c r="K185" s="193">
        <f t="shared" si="4"/>
        <v>2490.4789427476517</v>
      </c>
      <c r="L185" s="192">
        <v>41650.645511842456</v>
      </c>
      <c r="M185" s="322"/>
      <c r="N185" s="334"/>
      <c r="O185" s="190" t="s">
        <v>250</v>
      </c>
      <c r="P185" s="191">
        <v>65402.559111806753</v>
      </c>
      <c r="Q185" s="192">
        <v>5608.7140897225991</v>
      </c>
      <c r="R185" s="192">
        <v>5152.2548043493907</v>
      </c>
      <c r="S185" s="192">
        <v>2365.1272010898879</v>
      </c>
      <c r="T185" s="192">
        <v>5577.1554811396445</v>
      </c>
      <c r="U185" s="192">
        <v>41650.645511842456</v>
      </c>
      <c r="V185" s="192">
        <v>2587151.6466426896</v>
      </c>
      <c r="W185" s="192">
        <v>812802.90500869905</v>
      </c>
      <c r="X185" s="193">
        <f t="shared" si="5"/>
        <v>2490.4789427476517</v>
      </c>
      <c r="Y185" s="204"/>
      <c r="Z185" s="322"/>
      <c r="AA185" s="322"/>
      <c r="AB185" s="322"/>
      <c r="AC185" s="322"/>
      <c r="AD185" s="322"/>
      <c r="AE185" s="322"/>
      <c r="AF185" s="322"/>
      <c r="AG185" s="322"/>
      <c r="AH185" s="322"/>
      <c r="AI185" s="322"/>
      <c r="AJ185" s="49"/>
      <c r="AK185" s="49"/>
      <c r="AL185" s="49"/>
      <c r="AM185" s="49"/>
      <c r="AN185" s="49"/>
      <c r="AO185" s="49"/>
      <c r="AP185" s="49"/>
      <c r="AQ185" s="49"/>
      <c r="AR185" s="49"/>
      <c r="AS185" s="49"/>
      <c r="AT185" s="49"/>
      <c r="AU185" s="49"/>
      <c r="AV185" s="49"/>
      <c r="AW185" s="49"/>
      <c r="AX185" s="49"/>
    </row>
    <row r="186" spans="1:50" x14ac:dyDescent="0.25">
      <c r="A186" s="334"/>
      <c r="B186" s="190" t="s">
        <v>251</v>
      </c>
      <c r="C186" s="191">
        <v>30295.898075269841</v>
      </c>
      <c r="D186" s="192">
        <v>521.1274931236843</v>
      </c>
      <c r="E186" s="192">
        <v>470.18655549023919</v>
      </c>
      <c r="F186" s="192">
        <v>1645.611030403219</v>
      </c>
      <c r="G186" s="192">
        <v>3665.3510311583259</v>
      </c>
      <c r="H186" s="192">
        <v>1039.7329295420084</v>
      </c>
      <c r="I186" s="192">
        <v>1650056.6862273011</v>
      </c>
      <c r="J186" s="192">
        <v>523294.72557611472</v>
      </c>
      <c r="K186" s="193">
        <f t="shared" si="4"/>
        <v>1732.8284150145896</v>
      </c>
      <c r="L186" s="192">
        <v>1039.7329295420084</v>
      </c>
      <c r="M186" s="322"/>
      <c r="N186" s="334"/>
      <c r="O186" s="190" t="s">
        <v>251</v>
      </c>
      <c r="P186" s="191">
        <v>41773.06836159982</v>
      </c>
      <c r="Q186" s="192">
        <v>3778.8022235686358</v>
      </c>
      <c r="R186" s="192">
        <v>3429.08649078076</v>
      </c>
      <c r="S186" s="192">
        <v>1645.611030403219</v>
      </c>
      <c r="T186" s="192">
        <v>3665.3510311583254</v>
      </c>
      <c r="U186" s="192">
        <v>26828.726274035631</v>
      </c>
      <c r="V186" s="192">
        <v>1737221.7687806771</v>
      </c>
      <c r="W186" s="192">
        <v>550941.12527775078</v>
      </c>
      <c r="X186" s="193">
        <f t="shared" si="5"/>
        <v>1732.8284150145896</v>
      </c>
      <c r="Y186" s="204"/>
      <c r="Z186" s="322"/>
      <c r="AA186" s="322"/>
      <c r="AB186" s="322"/>
      <c r="AC186" s="322"/>
      <c r="AD186" s="322"/>
      <c r="AE186" s="322"/>
      <c r="AF186" s="322"/>
      <c r="AG186" s="322"/>
      <c r="AH186" s="322"/>
      <c r="AI186" s="322"/>
      <c r="AJ186" s="49"/>
      <c r="AK186" s="49"/>
      <c r="AL186" s="49"/>
      <c r="AM186" s="49"/>
      <c r="AN186" s="49"/>
      <c r="AO186" s="49"/>
      <c r="AP186" s="49"/>
      <c r="AQ186" s="49"/>
      <c r="AR186" s="49"/>
      <c r="AS186" s="49"/>
      <c r="AT186" s="49"/>
      <c r="AU186" s="49"/>
      <c r="AV186" s="49"/>
      <c r="AW186" s="49"/>
      <c r="AX186" s="49"/>
    </row>
    <row r="187" spans="1:50" x14ac:dyDescent="0.25">
      <c r="A187" s="334"/>
      <c r="B187" s="190" t="s">
        <v>252</v>
      </c>
      <c r="C187" s="191">
        <v>155868.65691840433</v>
      </c>
      <c r="D187" s="192">
        <v>2655.0758384363166</v>
      </c>
      <c r="E187" s="192">
        <v>2420.965058242527</v>
      </c>
      <c r="F187" s="192">
        <v>8099.2536277175868</v>
      </c>
      <c r="G187" s="192">
        <v>19685.494063218714</v>
      </c>
      <c r="H187" s="192">
        <v>5622.9370803244037</v>
      </c>
      <c r="I187" s="192">
        <v>8558318.6254349109</v>
      </c>
      <c r="J187" s="192">
        <v>2688484.7416767888</v>
      </c>
      <c r="K187" s="193">
        <f t="shared" si="4"/>
        <v>8528.5140699866188</v>
      </c>
      <c r="L187" s="192">
        <v>5622.9370803244037</v>
      </c>
      <c r="M187" s="322"/>
      <c r="N187" s="334"/>
      <c r="O187" s="190" t="s">
        <v>252</v>
      </c>
      <c r="P187" s="191">
        <v>225241.07136901346</v>
      </c>
      <c r="Q187" s="192">
        <v>19401.88142948088</v>
      </c>
      <c r="R187" s="192">
        <v>17827.798016814828</v>
      </c>
      <c r="S187" s="192">
        <v>8099.2536277175868</v>
      </c>
      <c r="T187" s="192">
        <v>19685.494063218714</v>
      </c>
      <c r="U187" s="192">
        <v>146310.98348637292</v>
      </c>
      <c r="V187" s="192">
        <v>9007411.8080099188</v>
      </c>
      <c r="W187" s="192">
        <v>2829561.4417399298</v>
      </c>
      <c r="X187" s="193">
        <f t="shared" si="5"/>
        <v>8528.5140699866188</v>
      </c>
      <c r="Y187" s="204"/>
      <c r="Z187" s="322"/>
      <c r="AA187" s="322"/>
      <c r="AB187" s="322"/>
      <c r="AC187" s="322"/>
      <c r="AD187" s="322"/>
      <c r="AE187" s="322"/>
      <c r="AF187" s="322"/>
      <c r="AG187" s="322"/>
      <c r="AH187" s="322"/>
      <c r="AI187" s="322"/>
      <c r="AJ187" s="49"/>
      <c r="AK187" s="49"/>
      <c r="AL187" s="49"/>
      <c r="AM187" s="49"/>
      <c r="AN187" s="49"/>
      <c r="AO187" s="49"/>
      <c r="AP187" s="49"/>
      <c r="AQ187" s="49"/>
      <c r="AR187" s="49"/>
      <c r="AS187" s="49"/>
      <c r="AT187" s="49"/>
      <c r="AU187" s="49"/>
      <c r="AV187" s="49"/>
      <c r="AW187" s="49"/>
      <c r="AX187" s="49"/>
    </row>
    <row r="188" spans="1:50" x14ac:dyDescent="0.25">
      <c r="A188" s="334"/>
      <c r="B188" s="190" t="s">
        <v>253</v>
      </c>
      <c r="C188" s="191">
        <v>16470.609415122861</v>
      </c>
      <c r="D188" s="192">
        <v>209.98113546469182</v>
      </c>
      <c r="E188" s="192">
        <v>191.38888273404817</v>
      </c>
      <c r="F188" s="192">
        <v>670.53493064263432</v>
      </c>
      <c r="G188" s="192">
        <v>1579.8431581227183</v>
      </c>
      <c r="H188" s="192">
        <v>416.6373888234624</v>
      </c>
      <c r="I188" s="192">
        <v>692402.45630567137</v>
      </c>
      <c r="J188" s="192">
        <v>217574.33552160361</v>
      </c>
      <c r="K188" s="193">
        <f t="shared" si="4"/>
        <v>706.07328196669391</v>
      </c>
      <c r="L188" s="192">
        <v>416.6373888234624</v>
      </c>
      <c r="M188" s="322"/>
      <c r="N188" s="334"/>
      <c r="O188" s="190" t="s">
        <v>253</v>
      </c>
      <c r="P188" s="191">
        <v>19549.656707334212</v>
      </c>
      <c r="Q188" s="192">
        <v>1586.3221704517914</v>
      </c>
      <c r="R188" s="192">
        <v>1459.542179849205</v>
      </c>
      <c r="S188" s="192">
        <v>670.53493064263432</v>
      </c>
      <c r="T188" s="192">
        <v>1579.8431581227183</v>
      </c>
      <c r="U188" s="192">
        <v>11793.082933727275</v>
      </c>
      <c r="V188" s="192">
        <v>728264.02727237355</v>
      </c>
      <c r="W188" s="192">
        <v>228843.15584413926</v>
      </c>
      <c r="X188" s="193">
        <f t="shared" si="5"/>
        <v>706.07328196669391</v>
      </c>
      <c r="Y188" s="204"/>
      <c r="Z188" s="322"/>
      <c r="AA188" s="322"/>
      <c r="AB188" s="322"/>
      <c r="AC188" s="322"/>
      <c r="AD188" s="322"/>
      <c r="AE188" s="322"/>
      <c r="AF188" s="322"/>
      <c r="AG188" s="322"/>
      <c r="AH188" s="322"/>
      <c r="AI188" s="322"/>
      <c r="AJ188" s="49"/>
      <c r="AK188" s="49"/>
      <c r="AL188" s="49"/>
      <c r="AM188" s="49"/>
      <c r="AN188" s="49"/>
      <c r="AO188" s="49"/>
      <c r="AP188" s="49"/>
      <c r="AQ188" s="49"/>
      <c r="AR188" s="49"/>
      <c r="AS188" s="49"/>
      <c r="AT188" s="49"/>
      <c r="AU188" s="49"/>
      <c r="AV188" s="49"/>
      <c r="AW188" s="49"/>
      <c r="AX188" s="49"/>
    </row>
    <row r="189" spans="1:50" ht="15.75" thickBot="1" x14ac:dyDescent="0.3">
      <c r="A189" s="335"/>
      <c r="B189" s="198" t="s">
        <v>254</v>
      </c>
      <c r="C189" s="199">
        <v>886971.85480490781</v>
      </c>
      <c r="D189" s="200">
        <v>25883.768545450774</v>
      </c>
      <c r="E189" s="200">
        <v>23703.428136322978</v>
      </c>
      <c r="F189" s="200">
        <v>43684.428711881272</v>
      </c>
      <c r="G189" s="200">
        <v>104497.55697398917</v>
      </c>
      <c r="H189" s="200">
        <v>124941.82741629283</v>
      </c>
      <c r="I189" s="200">
        <v>46158656.93041566</v>
      </c>
      <c r="J189" s="200">
        <v>14506718.827850504</v>
      </c>
      <c r="K189" s="201">
        <f t="shared" si="4"/>
        <v>45999.703433610979</v>
      </c>
      <c r="L189" s="200">
        <v>125999.86697046881</v>
      </c>
      <c r="M189" s="184">
        <f>H189/L189</f>
        <v>0.99160285181551855</v>
      </c>
      <c r="N189" s="335"/>
      <c r="O189" s="198" t="s">
        <v>254</v>
      </c>
      <c r="P189" s="199">
        <v>1203507.6886111405</v>
      </c>
      <c r="Q189" s="200">
        <v>104791.0251459922</v>
      </c>
      <c r="R189" s="200">
        <v>96317.786295939994</v>
      </c>
      <c r="S189" s="200">
        <v>43684.428711881272</v>
      </c>
      <c r="T189" s="200">
        <v>104497.55697398917</v>
      </c>
      <c r="U189" s="200">
        <v>782209.32485645928</v>
      </c>
      <c r="V189" s="200">
        <v>48258576.778409839</v>
      </c>
      <c r="W189" s="200">
        <v>15166721.028076623</v>
      </c>
      <c r="X189" s="201">
        <f t="shared" si="5"/>
        <v>45999.703433610979</v>
      </c>
      <c r="Y189" s="204"/>
      <c r="Z189" s="322"/>
      <c r="AA189" s="297"/>
      <c r="AB189" s="298"/>
      <c r="AC189" s="298"/>
      <c r="AD189" s="299"/>
      <c r="AE189" s="298"/>
      <c r="AF189" s="298"/>
      <c r="AG189" s="298"/>
      <c r="AH189" s="298"/>
      <c r="AI189" s="298"/>
      <c r="AJ189" s="49"/>
      <c r="AK189" s="49"/>
      <c r="AL189" s="49"/>
      <c r="AM189" s="49"/>
      <c r="AN189" s="49"/>
      <c r="AO189" s="49"/>
      <c r="AP189" s="49"/>
      <c r="AQ189" s="49"/>
      <c r="AR189" s="49"/>
      <c r="AS189" s="49"/>
      <c r="AT189" s="49"/>
      <c r="AU189" s="49"/>
      <c r="AV189" s="49"/>
      <c r="AW189" s="49"/>
      <c r="AX189" s="49"/>
    </row>
    <row r="190" spans="1:50" ht="15.75" thickTop="1" x14ac:dyDescent="0.25">
      <c r="A190" s="336">
        <f>A180+1</f>
        <v>2020</v>
      </c>
      <c r="B190" s="164" t="s">
        <v>245</v>
      </c>
      <c r="C190" s="165">
        <v>25978</v>
      </c>
      <c r="D190" s="166">
        <v>321.74700000000001</v>
      </c>
      <c r="E190" s="166">
        <v>296.00724000000002</v>
      </c>
      <c r="F190" s="166">
        <v>1072.481</v>
      </c>
      <c r="G190" s="166">
        <v>2533.5230000000001</v>
      </c>
      <c r="H190" s="166">
        <v>728.04300000000001</v>
      </c>
      <c r="I190" s="166">
        <v>1124652.18</v>
      </c>
      <c r="J190" s="166">
        <v>353330.876531574</v>
      </c>
      <c r="K190" s="167">
        <f t="shared" si="4"/>
        <v>1129.3224929999999</v>
      </c>
      <c r="L190" s="166">
        <v>728.04300000000001</v>
      </c>
      <c r="M190" s="322"/>
      <c r="N190" s="336">
        <f>N180+1</f>
        <v>2020</v>
      </c>
      <c r="O190" s="164" t="s">
        <v>245</v>
      </c>
      <c r="P190" s="165">
        <v>29242</v>
      </c>
      <c r="Q190" s="166">
        <v>2561</v>
      </c>
      <c r="R190" s="166">
        <v>2356</v>
      </c>
      <c r="S190" s="207">
        <v>1072.481</v>
      </c>
      <c r="T190" s="207">
        <v>2533.5230000000001</v>
      </c>
      <c r="U190" s="166">
        <v>19084</v>
      </c>
      <c r="V190" s="166">
        <v>1182047</v>
      </c>
      <c r="W190" s="166">
        <v>371363</v>
      </c>
      <c r="X190" s="167">
        <f t="shared" si="5"/>
        <v>1129.3224929999999</v>
      </c>
      <c r="Y190" s="208"/>
      <c r="Z190" s="322"/>
      <c r="AA190" s="155" t="s">
        <v>255</v>
      </c>
      <c r="AB190" s="155"/>
      <c r="AC190" s="155"/>
      <c r="AD190" s="155"/>
      <c r="AE190" s="322"/>
      <c r="AF190" s="322"/>
      <c r="AG190" s="322"/>
      <c r="AH190" s="322"/>
      <c r="AI190" s="322"/>
      <c r="AJ190" s="296"/>
      <c r="AK190" s="296"/>
      <c r="AL190" s="296"/>
      <c r="AM190" s="296"/>
      <c r="AN190" s="296"/>
      <c r="AO190" s="49"/>
      <c r="AP190" s="49"/>
      <c r="AQ190" s="49"/>
      <c r="AR190" s="49"/>
      <c r="AS190" s="49"/>
      <c r="AT190" s="49"/>
      <c r="AU190" s="49"/>
      <c r="AV190" s="49"/>
      <c r="AW190" s="49"/>
      <c r="AX190" s="49"/>
    </row>
    <row r="191" spans="1:50" ht="15.75" thickBot="1" x14ac:dyDescent="0.3">
      <c r="A191" s="337"/>
      <c r="B191" s="169" t="s">
        <v>246</v>
      </c>
      <c r="C191" s="170">
        <v>90787</v>
      </c>
      <c r="D191" s="171">
        <v>1851.0783293131678</v>
      </c>
      <c r="E191" s="171">
        <v>1702.9920629681144</v>
      </c>
      <c r="F191" s="171">
        <v>3443.7710000000006</v>
      </c>
      <c r="G191" s="171">
        <v>8111.8129999999992</v>
      </c>
      <c r="H191" s="171">
        <v>10926.941245942469</v>
      </c>
      <c r="I191" s="171">
        <v>3529504.6310000001</v>
      </c>
      <c r="J191" s="171">
        <v>1108861.0213634935</v>
      </c>
      <c r="K191" s="172">
        <f t="shared" si="4"/>
        <v>3626.2908630000006</v>
      </c>
      <c r="L191" s="171">
        <v>10926.941245942469</v>
      </c>
      <c r="M191" s="322"/>
      <c r="N191" s="337"/>
      <c r="O191" s="169" t="s">
        <v>246</v>
      </c>
      <c r="P191" s="170">
        <v>93685</v>
      </c>
      <c r="Q191" s="171">
        <v>8118</v>
      </c>
      <c r="R191" s="171">
        <v>7469</v>
      </c>
      <c r="S191" s="209">
        <v>3443.7710000000006</v>
      </c>
      <c r="T191" s="209">
        <v>8111.8129999999992</v>
      </c>
      <c r="U191" s="171">
        <v>60227</v>
      </c>
      <c r="V191" s="171">
        <v>3711596</v>
      </c>
      <c r="W191" s="171">
        <v>1166068</v>
      </c>
      <c r="X191" s="172">
        <f t="shared" si="5"/>
        <v>3626.2908630000006</v>
      </c>
      <c r="Y191" s="208"/>
      <c r="Z191" s="322"/>
      <c r="AA191" s="157" t="s">
        <v>244</v>
      </c>
      <c r="AB191" s="158" t="s">
        <v>239</v>
      </c>
      <c r="AC191" s="158" t="s">
        <v>240</v>
      </c>
      <c r="AD191" s="159" t="s">
        <v>241</v>
      </c>
      <c r="AE191" s="158" t="s">
        <v>162</v>
      </c>
      <c r="AF191" s="158" t="s">
        <v>160</v>
      </c>
      <c r="AG191" s="158" t="s">
        <v>164</v>
      </c>
      <c r="AH191" s="158" t="s">
        <v>242</v>
      </c>
      <c r="AI191" s="160" t="s">
        <v>169</v>
      </c>
      <c r="AJ191" s="309"/>
      <c r="AK191" s="298"/>
      <c r="AL191" s="298"/>
      <c r="AM191" s="299"/>
      <c r="AN191" s="298"/>
      <c r="AO191" s="298"/>
      <c r="AP191" s="298"/>
      <c r="AQ191" s="298"/>
      <c r="AR191" s="298"/>
      <c r="AS191" s="49"/>
      <c r="AT191" s="49"/>
      <c r="AU191" s="49"/>
      <c r="AV191" s="49"/>
      <c r="AW191" s="49"/>
      <c r="AX191" s="49"/>
    </row>
    <row r="192" spans="1:50" ht="15.75" thickTop="1" x14ac:dyDescent="0.25">
      <c r="A192" s="337"/>
      <c r="B192" s="173" t="s">
        <v>247</v>
      </c>
      <c r="C192" s="174">
        <v>289671</v>
      </c>
      <c r="D192" s="175">
        <v>5285.643</v>
      </c>
      <c r="E192" s="175">
        <v>4862.7915600000006</v>
      </c>
      <c r="F192" s="175">
        <v>16231.036</v>
      </c>
      <c r="G192" s="175">
        <v>38420.82</v>
      </c>
      <c r="H192" s="176">
        <v>10441.130662284266</v>
      </c>
      <c r="I192" s="175">
        <v>17233799.649</v>
      </c>
      <c r="J192" s="175">
        <v>5414325.9971724795</v>
      </c>
      <c r="K192" s="177">
        <f t="shared" si="4"/>
        <v>17091.280908000001</v>
      </c>
      <c r="L192" s="175">
        <v>11514.295</v>
      </c>
      <c r="M192" s="178">
        <f>L192/L162</f>
        <v>1.1379554417287492</v>
      </c>
      <c r="N192" s="337"/>
      <c r="O192" s="169" t="s">
        <v>247</v>
      </c>
      <c r="P192" s="170">
        <v>439604</v>
      </c>
      <c r="Q192" s="171">
        <v>39003</v>
      </c>
      <c r="R192" s="171">
        <v>35882</v>
      </c>
      <c r="S192" s="209">
        <v>16231.036</v>
      </c>
      <c r="T192" s="209">
        <v>38420.82</v>
      </c>
      <c r="U192" s="179">
        <v>292019.78108365973</v>
      </c>
      <c r="V192" s="171">
        <v>18121202</v>
      </c>
      <c r="W192" s="171">
        <v>5693120</v>
      </c>
      <c r="X192" s="172">
        <f t="shared" si="5"/>
        <v>17091.280908000001</v>
      </c>
      <c r="Y192" s="208"/>
      <c r="Z192" s="322"/>
      <c r="AA192" s="202">
        <f t="shared" ref="AA192:AI192" si="6">P192/P162</f>
        <v>1.1259021125614417</v>
      </c>
      <c r="AB192" s="202">
        <f t="shared" si="6"/>
        <v>1.1403232612400285</v>
      </c>
      <c r="AC192" s="202">
        <f t="shared" si="6"/>
        <v>1.1388988893643905</v>
      </c>
      <c r="AD192" s="202">
        <f t="shared" si="6"/>
        <v>1.1411294961686733</v>
      </c>
      <c r="AE192" s="202">
        <f t="shared" si="6"/>
        <v>1.1409473848846585</v>
      </c>
      <c r="AF192" s="202">
        <f t="shared" si="6"/>
        <v>1.1411661249999994</v>
      </c>
      <c r="AG192" s="202">
        <f t="shared" si="6"/>
        <v>1.1402712920976545</v>
      </c>
      <c r="AH192" s="202">
        <f t="shared" si="6"/>
        <v>1.1401815455514226</v>
      </c>
      <c r="AI192" s="202">
        <f t="shared" si="6"/>
        <v>1.1411294961686735</v>
      </c>
      <c r="AJ192" s="300"/>
      <c r="AK192" s="300"/>
      <c r="AL192" s="300"/>
      <c r="AM192" s="300"/>
      <c r="AN192" s="300"/>
      <c r="AO192" s="300"/>
      <c r="AP192" s="300"/>
      <c r="AQ192" s="300"/>
      <c r="AR192" s="300"/>
      <c r="AS192" s="49"/>
      <c r="AT192" s="49"/>
      <c r="AU192" s="49"/>
      <c r="AV192" s="49"/>
      <c r="AW192" s="49"/>
      <c r="AX192" s="49"/>
    </row>
    <row r="193" spans="1:58" x14ac:dyDescent="0.25">
      <c r="A193" s="337"/>
      <c r="B193" s="169" t="s">
        <v>248</v>
      </c>
      <c r="C193" s="170">
        <v>170860.64499999999</v>
      </c>
      <c r="D193" s="171">
        <v>3200.7570000000001</v>
      </c>
      <c r="E193" s="171">
        <v>2944.6964400000002</v>
      </c>
      <c r="F193" s="171">
        <v>9581.1560000000009</v>
      </c>
      <c r="G193" s="171">
        <v>23615.307000000001</v>
      </c>
      <c r="H193" s="171">
        <v>6254.54</v>
      </c>
      <c r="I193" s="171">
        <v>10034945.76</v>
      </c>
      <c r="J193" s="171">
        <v>3152669.1046182849</v>
      </c>
      <c r="K193" s="172">
        <f t="shared" si="4"/>
        <v>10088.957268</v>
      </c>
      <c r="L193" s="171">
        <v>6254.54</v>
      </c>
      <c r="M193" s="117"/>
      <c r="N193" s="337"/>
      <c r="O193" s="169" t="s">
        <v>248</v>
      </c>
      <c r="P193" s="170">
        <v>259295</v>
      </c>
      <c r="Q193" s="171">
        <v>23403</v>
      </c>
      <c r="R193" s="171">
        <v>21531</v>
      </c>
      <c r="S193" s="209">
        <v>9581.1560000000009</v>
      </c>
      <c r="T193" s="209">
        <v>23615.307000000001</v>
      </c>
      <c r="U193" s="171">
        <v>174751</v>
      </c>
      <c r="V193" s="171">
        <v>10567512</v>
      </c>
      <c r="W193" s="171">
        <v>3319985</v>
      </c>
      <c r="X193" s="172">
        <f t="shared" si="5"/>
        <v>10088.957268</v>
      </c>
      <c r="Y193" s="208"/>
      <c r="Z193" s="322"/>
      <c r="AA193" s="322"/>
      <c r="AB193" s="322"/>
      <c r="AC193" s="322"/>
      <c r="AD193" s="322"/>
      <c r="AE193" s="322"/>
      <c r="AF193" s="322"/>
      <c r="AG193" s="322"/>
      <c r="AH193" s="322"/>
      <c r="AI193" s="322"/>
      <c r="AJ193" s="300"/>
      <c r="AK193" s="49"/>
      <c r="AL193" s="49"/>
      <c r="AM193" s="49"/>
      <c r="AN193" s="49"/>
      <c r="AO193" s="49"/>
      <c r="AP193" s="49"/>
      <c r="AQ193" s="49"/>
      <c r="AR193" s="49"/>
      <c r="AS193" s="49"/>
      <c r="AT193" s="49"/>
      <c r="AU193" s="49"/>
      <c r="AV193" s="49"/>
      <c r="AW193" s="49"/>
      <c r="AX193" s="49"/>
      <c r="AY193" s="322"/>
      <c r="AZ193" s="322"/>
      <c r="BA193" s="322"/>
      <c r="BB193" s="322"/>
      <c r="BC193" s="322"/>
      <c r="BD193" s="322"/>
      <c r="BE193" s="322"/>
      <c r="BF193" s="322"/>
    </row>
    <row r="194" spans="1:58" x14ac:dyDescent="0.25">
      <c r="A194" s="337"/>
      <c r="B194" s="169" t="s">
        <v>249</v>
      </c>
      <c r="C194" s="170">
        <v>32951.948180149091</v>
      </c>
      <c r="D194" s="171">
        <v>551.04541570526987</v>
      </c>
      <c r="E194" s="171">
        <v>506.96178244884828</v>
      </c>
      <c r="F194" s="171">
        <v>1764.3139242859304</v>
      </c>
      <c r="G194" s="171">
        <v>4162.323657838313</v>
      </c>
      <c r="H194" s="171">
        <v>1186.6942834475922</v>
      </c>
      <c r="I194" s="171">
        <v>1838832.301258086</v>
      </c>
      <c r="J194" s="171">
        <v>577704.14742635447</v>
      </c>
      <c r="K194" s="172">
        <f t="shared" si="4"/>
        <v>1857.8225622730845</v>
      </c>
      <c r="L194" s="171">
        <v>1186.6942834475922</v>
      </c>
      <c r="M194" s="322"/>
      <c r="N194" s="337"/>
      <c r="O194" s="169" t="s">
        <v>249</v>
      </c>
      <c r="P194" s="170">
        <v>48026</v>
      </c>
      <c r="Q194" s="171">
        <v>4185</v>
      </c>
      <c r="R194" s="171">
        <v>3850</v>
      </c>
      <c r="S194" s="209">
        <v>1764.3139242859304</v>
      </c>
      <c r="T194" s="209">
        <v>4162.323657838313</v>
      </c>
      <c r="U194" s="171">
        <v>31075</v>
      </c>
      <c r="V194" s="171">
        <v>1930172</v>
      </c>
      <c r="W194" s="171">
        <v>606400</v>
      </c>
      <c r="X194" s="172">
        <f t="shared" si="5"/>
        <v>1857.8225622730845</v>
      </c>
      <c r="Y194" s="208"/>
      <c r="Z194" s="322"/>
      <c r="AA194" s="322"/>
      <c r="AB194" s="322"/>
      <c r="AC194" s="322"/>
      <c r="AD194" s="322"/>
      <c r="AE194" s="322"/>
      <c r="AF194" s="322"/>
      <c r="AG194" s="322"/>
      <c r="AH194" s="322"/>
      <c r="AI194" s="322"/>
      <c r="AJ194" s="49"/>
      <c r="AK194" s="49"/>
      <c r="AL194" s="49"/>
      <c r="AM194" s="49"/>
      <c r="AN194" s="49"/>
      <c r="AO194" s="49"/>
      <c r="AP194" s="49"/>
      <c r="AQ194" s="49"/>
      <c r="AR194" s="49"/>
      <c r="AS194" s="49"/>
      <c r="AT194" s="49"/>
      <c r="AU194" s="49"/>
      <c r="AV194" s="49"/>
      <c r="AW194" s="49"/>
      <c r="AX194" s="49"/>
      <c r="AY194" s="322"/>
      <c r="AZ194" s="322"/>
      <c r="BA194" s="322"/>
      <c r="BB194" s="322"/>
      <c r="BC194" s="322"/>
      <c r="BD194" s="322"/>
      <c r="BE194" s="322"/>
      <c r="BF194" s="322"/>
    </row>
    <row r="195" spans="1:58" x14ac:dyDescent="0.25">
      <c r="A195" s="337"/>
      <c r="B195" s="169" t="s">
        <v>250</v>
      </c>
      <c r="C195" s="170">
        <v>57406.049638389515</v>
      </c>
      <c r="D195" s="171">
        <v>1322.6394333212377</v>
      </c>
      <c r="E195" s="171">
        <v>1216.8282786555387</v>
      </c>
      <c r="F195" s="171">
        <v>2482.7824111005084</v>
      </c>
      <c r="G195" s="171">
        <v>5854.63</v>
      </c>
      <c r="H195" s="171">
        <v>8277.0295928642572</v>
      </c>
      <c r="I195" s="171">
        <v>2585222.3166187094</v>
      </c>
      <c r="J195" s="171">
        <v>812196.76928014751</v>
      </c>
      <c r="K195" s="172">
        <f t="shared" si="4"/>
        <v>2614.369878888835</v>
      </c>
      <c r="L195" s="171">
        <v>8277.0295928642572</v>
      </c>
      <c r="M195" s="322"/>
      <c r="N195" s="337"/>
      <c r="O195" s="169" t="s">
        <v>250</v>
      </c>
      <c r="P195" s="170">
        <v>67573</v>
      </c>
      <c r="Q195" s="171">
        <v>5888</v>
      </c>
      <c r="R195" s="171">
        <v>5417</v>
      </c>
      <c r="S195" s="209">
        <v>2482.7824111005084</v>
      </c>
      <c r="T195" s="209">
        <v>5854.63</v>
      </c>
      <c r="U195" s="171">
        <v>43722</v>
      </c>
      <c r="V195" s="171">
        <v>2715741</v>
      </c>
      <c r="W195" s="171">
        <v>853202</v>
      </c>
      <c r="X195" s="172">
        <f t="shared" si="5"/>
        <v>2614.369878888835</v>
      </c>
      <c r="Y195" s="208"/>
      <c r="Z195" s="322"/>
      <c r="AA195" s="322"/>
      <c r="AB195" s="322"/>
      <c r="AC195" s="322"/>
      <c r="AD195" s="322"/>
      <c r="AE195" s="322"/>
      <c r="AF195" s="322"/>
      <c r="AG195" s="322"/>
      <c r="AH195" s="322"/>
      <c r="AI195" s="322"/>
      <c r="AJ195" s="322"/>
      <c r="AK195" s="322"/>
      <c r="AL195" s="322"/>
      <c r="AM195" s="322"/>
      <c r="AN195" s="322"/>
      <c r="AO195" s="322"/>
      <c r="AP195" s="322"/>
      <c r="AQ195" s="322"/>
      <c r="AR195" s="322"/>
      <c r="AS195" s="322"/>
      <c r="AT195" s="322"/>
      <c r="AU195" s="322"/>
      <c r="AV195" s="322"/>
      <c r="AW195" s="322"/>
      <c r="AX195" s="322"/>
      <c r="AY195" s="322"/>
      <c r="AZ195" s="322"/>
      <c r="BA195" s="322"/>
      <c r="BB195" s="322"/>
      <c r="BC195" s="322"/>
      <c r="BD195" s="322"/>
      <c r="BE195" s="322"/>
      <c r="BF195" s="322"/>
    </row>
    <row r="196" spans="1:58" x14ac:dyDescent="0.25">
      <c r="A196" s="337"/>
      <c r="B196" s="169" t="s">
        <v>251</v>
      </c>
      <c r="C196" s="170">
        <v>29105.187999999998</v>
      </c>
      <c r="D196" s="171">
        <v>539.11699999999996</v>
      </c>
      <c r="E196" s="171">
        <v>495.98764</v>
      </c>
      <c r="F196" s="171">
        <v>1709.3920000000001</v>
      </c>
      <c r="G196" s="171">
        <v>3803.2060000000001</v>
      </c>
      <c r="H196" s="171">
        <v>1075.5999999999999</v>
      </c>
      <c r="I196" s="171">
        <v>1715209.865</v>
      </c>
      <c r="J196" s="171">
        <v>538865.80741438898</v>
      </c>
      <c r="K196" s="172">
        <f t="shared" si="4"/>
        <v>1799.9897759999999</v>
      </c>
      <c r="L196" s="171">
        <v>1075.5999999999999</v>
      </c>
      <c r="M196" s="322"/>
      <c r="N196" s="337"/>
      <c r="O196" s="169" t="s">
        <v>251</v>
      </c>
      <c r="P196" s="170">
        <v>42644</v>
      </c>
      <c r="Q196" s="171">
        <v>3916</v>
      </c>
      <c r="R196" s="171">
        <v>3603</v>
      </c>
      <c r="S196" s="209">
        <v>1709.3920000000001</v>
      </c>
      <c r="T196" s="209">
        <v>3803.2060000000001</v>
      </c>
      <c r="U196" s="171">
        <v>27807</v>
      </c>
      <c r="V196" s="171">
        <v>1800743</v>
      </c>
      <c r="W196" s="171">
        <v>565738</v>
      </c>
      <c r="X196" s="172">
        <f t="shared" si="5"/>
        <v>1799.9897759999999</v>
      </c>
      <c r="Y196" s="208"/>
      <c r="Z196" s="322"/>
      <c r="AA196" s="322"/>
      <c r="AB196" s="322"/>
      <c r="AC196" s="322"/>
      <c r="AD196" s="322"/>
      <c r="AE196" s="322"/>
      <c r="AF196" s="322"/>
      <c r="AG196" s="322"/>
      <c r="AH196" s="322"/>
      <c r="AI196" s="322"/>
      <c r="AJ196" s="322"/>
      <c r="AK196" s="322"/>
      <c r="AL196" s="322"/>
      <c r="AM196" s="322"/>
      <c r="AN196" s="322"/>
      <c r="AO196" s="322"/>
      <c r="AP196" s="322"/>
      <c r="AQ196" s="322"/>
      <c r="AR196" s="322"/>
      <c r="AS196" s="322"/>
      <c r="AT196" s="322"/>
      <c r="AU196" s="322"/>
      <c r="AV196" s="322"/>
      <c r="AW196" s="322"/>
      <c r="AX196" s="322"/>
      <c r="AY196" s="322"/>
      <c r="AZ196" s="322"/>
      <c r="BA196" s="322"/>
      <c r="BB196" s="322"/>
      <c r="BC196" s="322"/>
      <c r="BD196" s="322"/>
      <c r="BE196" s="322"/>
      <c r="BF196" s="322"/>
    </row>
    <row r="197" spans="1:58" x14ac:dyDescent="0.25">
      <c r="A197" s="337"/>
      <c r="B197" s="169" t="s">
        <v>252</v>
      </c>
      <c r="C197" s="170">
        <v>150461.299</v>
      </c>
      <c r="D197" s="171">
        <v>2753.2939999999999</v>
      </c>
      <c r="E197" s="171">
        <v>2533.0304799999999</v>
      </c>
      <c r="F197" s="171">
        <v>8546.3230000000003</v>
      </c>
      <c r="G197" s="171">
        <v>20584.735000000001</v>
      </c>
      <c r="H197" s="171">
        <v>5785.52</v>
      </c>
      <c r="I197" s="171">
        <v>9009985.9079999998</v>
      </c>
      <c r="J197" s="171">
        <v>2830658.4693685202</v>
      </c>
      <c r="K197" s="172">
        <f t="shared" si="4"/>
        <v>8999.2781190000005</v>
      </c>
      <c r="L197" s="171">
        <v>5785.52</v>
      </c>
      <c r="M197" s="322"/>
      <c r="N197" s="337"/>
      <c r="O197" s="169" t="s">
        <v>252</v>
      </c>
      <c r="P197" s="170">
        <v>234968</v>
      </c>
      <c r="Q197" s="171">
        <v>20148</v>
      </c>
      <c r="R197" s="171">
        <v>18536</v>
      </c>
      <c r="S197" s="209">
        <v>8546.3230000000003</v>
      </c>
      <c r="T197" s="209">
        <v>20584.735000000001</v>
      </c>
      <c r="U197" s="171">
        <v>149751</v>
      </c>
      <c r="V197" s="171">
        <v>9490502</v>
      </c>
      <c r="W197" s="171">
        <v>2981622</v>
      </c>
      <c r="X197" s="172">
        <f t="shared" si="5"/>
        <v>8999.2781190000005</v>
      </c>
      <c r="Y197" s="208"/>
      <c r="Z197" s="322"/>
      <c r="AA197" s="322"/>
      <c r="AB197" s="322"/>
      <c r="AC197" s="322"/>
      <c r="AD197" s="322"/>
      <c r="AE197" s="322"/>
      <c r="AF197" s="322"/>
      <c r="AG197" s="322"/>
      <c r="AH197" s="322"/>
      <c r="AI197" s="322"/>
      <c r="AJ197" s="322"/>
      <c r="AK197" s="322"/>
      <c r="AL197" s="322"/>
      <c r="AM197" s="322"/>
      <c r="AN197" s="322"/>
      <c r="AO197" s="322"/>
      <c r="AP197" s="322"/>
      <c r="AQ197" s="322"/>
      <c r="AR197" s="322"/>
      <c r="AS197" s="322"/>
      <c r="AT197" s="322"/>
      <c r="AU197" s="322"/>
      <c r="AV197" s="322"/>
      <c r="AW197" s="322"/>
      <c r="AX197" s="322"/>
      <c r="AY197" s="322"/>
      <c r="AZ197" s="322"/>
      <c r="BA197" s="322"/>
      <c r="BB197" s="322"/>
      <c r="BC197" s="322"/>
      <c r="BD197" s="322"/>
      <c r="BE197" s="322"/>
      <c r="BF197" s="322"/>
    </row>
    <row r="198" spans="1:58" x14ac:dyDescent="0.25">
      <c r="A198" s="337"/>
      <c r="B198" s="169" t="s">
        <v>253</v>
      </c>
      <c r="C198" s="170">
        <v>16420.207999999999</v>
      </c>
      <c r="D198" s="171">
        <v>207.04300000000001</v>
      </c>
      <c r="E198" s="171">
        <v>190.47956000000002</v>
      </c>
      <c r="F198" s="171">
        <v>675.68200000000002</v>
      </c>
      <c r="G198" s="171">
        <v>1601.5250000000001</v>
      </c>
      <c r="H198" s="171">
        <v>419.613</v>
      </c>
      <c r="I198" s="171">
        <v>704389.57900000003</v>
      </c>
      <c r="J198" s="171">
        <v>221297.38579956017</v>
      </c>
      <c r="K198" s="172">
        <f t="shared" si="4"/>
        <v>711.49314600000002</v>
      </c>
      <c r="L198" s="171">
        <v>419.613</v>
      </c>
      <c r="M198" s="322"/>
      <c r="N198" s="337"/>
      <c r="O198" s="169" t="s">
        <v>253</v>
      </c>
      <c r="P198" s="170">
        <v>19842</v>
      </c>
      <c r="Q198" s="171">
        <v>1613</v>
      </c>
      <c r="R198" s="171">
        <v>1484</v>
      </c>
      <c r="S198" s="209">
        <v>675.68200000000002</v>
      </c>
      <c r="T198" s="209">
        <v>1601.5250000000001</v>
      </c>
      <c r="U198" s="171">
        <v>11993</v>
      </c>
      <c r="V198" s="171">
        <v>740624</v>
      </c>
      <c r="W198" s="171">
        <v>232681</v>
      </c>
      <c r="X198" s="172">
        <f t="shared" si="5"/>
        <v>711.49314600000002</v>
      </c>
      <c r="Y198" s="208"/>
      <c r="Z198" s="322"/>
      <c r="AA198" s="322"/>
      <c r="AB198" s="322"/>
      <c r="AC198" s="322"/>
      <c r="AD198" s="322"/>
      <c r="AE198" s="322"/>
      <c r="AF198" s="322"/>
      <c r="AG198" s="322"/>
      <c r="AH198" s="322"/>
      <c r="AI198" s="322"/>
      <c r="AJ198" s="322"/>
      <c r="AK198" s="322"/>
      <c r="AL198" s="322"/>
      <c r="AM198" s="322"/>
      <c r="AN198" s="322"/>
      <c r="AO198" s="322"/>
      <c r="AP198" s="322"/>
      <c r="AQ198" s="322"/>
      <c r="AR198" s="322"/>
      <c r="AS198" s="322"/>
      <c r="AT198" s="322"/>
      <c r="AU198" s="322"/>
      <c r="AV198" s="322"/>
      <c r="AW198" s="322"/>
      <c r="AX198" s="322"/>
      <c r="AY198" s="322"/>
      <c r="AZ198" s="322"/>
      <c r="BA198" s="322"/>
      <c r="BB198" s="322"/>
      <c r="BC198" s="322"/>
      <c r="BD198" s="322"/>
      <c r="BE198" s="322"/>
      <c r="BF198" s="322"/>
    </row>
    <row r="199" spans="1:58" ht="15.75" thickBot="1" x14ac:dyDescent="0.3">
      <c r="A199" s="338"/>
      <c r="B199" s="180" t="s">
        <v>254</v>
      </c>
      <c r="C199" s="181">
        <v>863641.97436964593</v>
      </c>
      <c r="D199" s="182">
        <v>16032.364178339674</v>
      </c>
      <c r="E199" s="182">
        <v>14749.775044072501</v>
      </c>
      <c r="F199" s="182">
        <v>45506.937335386436</v>
      </c>
      <c r="G199" s="182">
        <v>108687.88265783832</v>
      </c>
      <c r="H199" s="182">
        <f>SUM(H190:H198)</f>
        <v>45095.111784538589</v>
      </c>
      <c r="I199" s="182">
        <v>47776542.189876802</v>
      </c>
      <c r="J199" s="182">
        <v>15009909.578974802</v>
      </c>
      <c r="K199" s="183">
        <f t="shared" si="4"/>
        <v>47918.805014161917</v>
      </c>
      <c r="L199" s="182">
        <v>46168.276122254319</v>
      </c>
      <c r="M199" s="184">
        <f>H199/L199</f>
        <v>0.97675537343274477</v>
      </c>
      <c r="N199" s="338"/>
      <c r="O199" s="180" t="s">
        <v>254</v>
      </c>
      <c r="P199" s="181">
        <v>1234879</v>
      </c>
      <c r="Q199" s="182">
        <v>108835</v>
      </c>
      <c r="R199" s="182">
        <v>100128</v>
      </c>
      <c r="S199" s="210">
        <v>45506.937335386436</v>
      </c>
      <c r="T199" s="210">
        <v>108687.88265783832</v>
      </c>
      <c r="U199" s="182">
        <f>SUM(U190:U198)</f>
        <v>810429.78108365973</v>
      </c>
      <c r="V199" s="182">
        <v>50260140</v>
      </c>
      <c r="W199" s="182">
        <v>15790179</v>
      </c>
      <c r="X199" s="183">
        <f t="shared" si="5"/>
        <v>47918.805014161917</v>
      </c>
      <c r="Y199" s="208"/>
      <c r="Z199" s="322"/>
      <c r="AA199" s="322"/>
      <c r="AB199" s="322"/>
      <c r="AC199" s="322"/>
      <c r="AD199" s="322"/>
      <c r="AE199" s="322"/>
      <c r="AF199" s="322"/>
      <c r="AG199" s="322"/>
      <c r="AH199" s="322"/>
      <c r="AI199" s="322"/>
      <c r="AJ199" s="322"/>
      <c r="AK199" s="322"/>
      <c r="AL199" s="322"/>
      <c r="AM199" s="322"/>
      <c r="AN199" s="322"/>
      <c r="AO199" s="322"/>
      <c r="AP199" s="322"/>
      <c r="AQ199" s="322"/>
      <c r="AR199" s="322"/>
      <c r="AS199" s="322"/>
      <c r="AT199" s="322"/>
      <c r="AU199" s="322"/>
      <c r="AV199" s="322"/>
      <c r="AW199" s="322"/>
      <c r="AX199" s="322"/>
      <c r="AY199" s="322"/>
      <c r="AZ199" s="322"/>
      <c r="BA199" s="322"/>
      <c r="BB199" s="322"/>
      <c r="BC199" s="322"/>
      <c r="BD199" s="322"/>
      <c r="BE199" s="322"/>
      <c r="BF199" s="322"/>
    </row>
    <row r="200" spans="1:58" ht="15.75" thickTop="1" x14ac:dyDescent="0.25">
      <c r="A200" s="333">
        <f>A190+1</f>
        <v>2021</v>
      </c>
      <c r="B200" s="185" t="s">
        <v>245</v>
      </c>
      <c r="C200" s="186">
        <v>26456.039157633266</v>
      </c>
      <c r="D200" s="187">
        <v>332.17054423579413</v>
      </c>
      <c r="E200" s="187">
        <v>302.71572654964905</v>
      </c>
      <c r="F200" s="187">
        <v>1108.5552952998357</v>
      </c>
      <c r="G200" s="187">
        <v>2617.1976303952788</v>
      </c>
      <c r="H200" s="187">
        <v>752.49250143384688</v>
      </c>
      <c r="I200" s="187">
        <v>1161008.5538338374</v>
      </c>
      <c r="J200" s="187">
        <v>364752.82088129572</v>
      </c>
      <c r="K200" s="188">
        <f t="shared" si="4"/>
        <v>1167.308725950727</v>
      </c>
      <c r="L200" s="187">
        <v>752.49250143384688</v>
      </c>
      <c r="M200" s="322"/>
      <c r="N200" s="333">
        <f>N190+1</f>
        <v>2021</v>
      </c>
      <c r="O200" s="185" t="s">
        <v>245</v>
      </c>
      <c r="P200" s="186">
        <v>32187.311227993781</v>
      </c>
      <c r="Q200" s="187">
        <v>2645.7340264323143</v>
      </c>
      <c r="R200" s="187">
        <v>2432.0845968528711</v>
      </c>
      <c r="S200" s="187">
        <v>1108.5552952998357</v>
      </c>
      <c r="T200" s="187">
        <v>2617.1976303952788</v>
      </c>
      <c r="U200" s="187">
        <v>19713.554553231093</v>
      </c>
      <c r="V200" s="187">
        <v>1221056.1664089817</v>
      </c>
      <c r="W200" s="187">
        <v>383617.9153673565</v>
      </c>
      <c r="X200" s="188">
        <f t="shared" si="5"/>
        <v>1167.308725950727</v>
      </c>
      <c r="Y200" s="204"/>
      <c r="Z200" s="49"/>
      <c r="AA200" s="49"/>
      <c r="AB200" s="49"/>
      <c r="AC200" s="49"/>
      <c r="AD200" s="49"/>
      <c r="AE200" s="49"/>
      <c r="AF200" s="49"/>
      <c r="AG200" s="49"/>
      <c r="AH200" s="49"/>
      <c r="AI200" s="49"/>
      <c r="AJ200" s="49"/>
      <c r="AK200" s="49"/>
      <c r="AL200" s="49"/>
      <c r="AM200" s="49"/>
      <c r="AN200" s="49"/>
      <c r="AO200" s="49"/>
      <c r="AP200" s="49"/>
      <c r="AQ200" s="49"/>
      <c r="AR200" s="49"/>
      <c r="AS200" s="49"/>
      <c r="AT200" s="49"/>
      <c r="AU200" s="49"/>
      <c r="AV200" s="49"/>
      <c r="AW200" s="49"/>
      <c r="AX200" s="49"/>
      <c r="AY200" s="49"/>
      <c r="AZ200" s="49"/>
      <c r="BA200" s="49"/>
      <c r="BB200" s="49"/>
      <c r="BC200" s="49"/>
      <c r="BD200" s="49"/>
      <c r="BE200" s="49"/>
      <c r="BF200" s="49"/>
    </row>
    <row r="201" spans="1:58" x14ac:dyDescent="0.25">
      <c r="A201" s="334"/>
      <c r="B201" s="190" t="s">
        <v>246</v>
      </c>
      <c r="C201" s="191">
        <v>93481.230206348002</v>
      </c>
      <c r="D201" s="192">
        <v>1998.7009288504682</v>
      </c>
      <c r="E201" s="192">
        <v>1821.8312712697318</v>
      </c>
      <c r="F201" s="192">
        <v>3557.4191038819681</v>
      </c>
      <c r="G201" s="192">
        <v>8379.512171571896</v>
      </c>
      <c r="H201" s="192">
        <v>11829.731040647366</v>
      </c>
      <c r="I201" s="192">
        <v>3645336.5163446837</v>
      </c>
      <c r="J201" s="192">
        <v>1145251.8116068752</v>
      </c>
      <c r="K201" s="193">
        <f t="shared" si="4"/>
        <v>3745.9623163877122</v>
      </c>
      <c r="L201" s="192">
        <v>11829.731040647366</v>
      </c>
      <c r="M201" s="322"/>
      <c r="N201" s="334"/>
      <c r="O201" s="190" t="s">
        <v>246</v>
      </c>
      <c r="P201" s="191">
        <v>103290.52237717867</v>
      </c>
      <c r="Q201" s="192">
        <v>8385.9807011331086</v>
      </c>
      <c r="R201" s="192">
        <v>7715.1022450424607</v>
      </c>
      <c r="S201" s="192">
        <v>3557.4191038819677</v>
      </c>
      <c r="T201" s="192">
        <v>8379.512171571896</v>
      </c>
      <c r="U201" s="192">
        <v>62214.667472407127</v>
      </c>
      <c r="V201" s="192">
        <v>3834082.3339213869</v>
      </c>
      <c r="W201" s="192">
        <v>1204549.9006978909</v>
      </c>
      <c r="X201" s="193">
        <f t="shared" si="5"/>
        <v>3745.9623163877118</v>
      </c>
      <c r="Y201" s="204"/>
      <c r="Z201" s="49"/>
      <c r="AA201" s="49"/>
      <c r="AB201" s="49"/>
      <c r="AC201" s="49"/>
      <c r="AD201" s="49"/>
      <c r="AE201" s="49"/>
      <c r="AF201" s="49"/>
      <c r="AG201" s="49"/>
      <c r="AH201" s="49"/>
      <c r="AI201" s="49"/>
      <c r="AJ201" s="49"/>
      <c r="AK201" s="49"/>
      <c r="AL201" s="49"/>
      <c r="AM201" s="49"/>
      <c r="AN201" s="49"/>
      <c r="AO201" s="49"/>
      <c r="AP201" s="49"/>
      <c r="AQ201" s="49"/>
      <c r="AR201" s="49"/>
      <c r="AS201" s="49"/>
      <c r="AT201" s="49"/>
      <c r="AU201" s="49"/>
      <c r="AV201" s="49"/>
      <c r="AW201" s="49"/>
      <c r="AX201" s="49"/>
      <c r="AY201" s="49"/>
      <c r="AZ201" s="49"/>
      <c r="BA201" s="49"/>
      <c r="BB201" s="49"/>
      <c r="BC201" s="49"/>
      <c r="BD201" s="49"/>
      <c r="BE201" s="49"/>
      <c r="BF201" s="49"/>
    </row>
    <row r="202" spans="1:58" x14ac:dyDescent="0.25">
      <c r="A202" s="334"/>
      <c r="B202" s="194" t="s">
        <v>247</v>
      </c>
      <c r="C202" s="195">
        <v>283719.58361786348</v>
      </c>
      <c r="D202" s="196">
        <v>5545.6501748100309</v>
      </c>
      <c r="E202" s="196">
        <v>5067.2899028166466</v>
      </c>
      <c r="F202" s="196">
        <v>16961.97706079885</v>
      </c>
      <c r="G202" s="196">
        <v>40157.454329847817</v>
      </c>
      <c r="H202" s="176">
        <v>10910.981542087058</v>
      </c>
      <c r="I202" s="196">
        <v>18006490.781071167</v>
      </c>
      <c r="J202" s="196">
        <v>5657526.3976614149</v>
      </c>
      <c r="K202" s="197">
        <f t="shared" si="4"/>
        <v>17860.961845021189</v>
      </c>
      <c r="L202" s="196">
        <v>12066.387186236105</v>
      </c>
      <c r="M202" s="178">
        <f>H202/L202</f>
        <v>0.90424593324280234</v>
      </c>
      <c r="N202" s="334"/>
      <c r="O202" s="190" t="s">
        <v>247</v>
      </c>
      <c r="P202" s="191">
        <v>461313.76519384194</v>
      </c>
      <c r="Q202" s="192">
        <v>40788.261154646832</v>
      </c>
      <c r="R202" s="192">
        <v>37571.335635867479</v>
      </c>
      <c r="S202" s="192">
        <v>16961.97706079885</v>
      </c>
      <c r="T202" s="192">
        <v>40157.454329847817</v>
      </c>
      <c r="U202" s="179">
        <v>305160.67123242444</v>
      </c>
      <c r="V202" s="192">
        <v>18951516.713999879</v>
      </c>
      <c r="W202" s="192">
        <v>5954447.8000709768</v>
      </c>
      <c r="X202" s="193">
        <f t="shared" si="5"/>
        <v>17860.961845021189</v>
      </c>
      <c r="Y202" s="204"/>
      <c r="Z202" s="49"/>
      <c r="AA202" s="49"/>
      <c r="AB202" s="49"/>
      <c r="AC202" s="49"/>
      <c r="AD202" s="49"/>
      <c r="AE202" s="49"/>
      <c r="AF202" s="49"/>
      <c r="AG202" s="49"/>
      <c r="AH202" s="49"/>
      <c r="AI202" s="49"/>
      <c r="AJ202" s="49"/>
      <c r="AK202" s="49"/>
      <c r="AL202" s="49"/>
      <c r="AM202" s="49"/>
      <c r="AN202" s="49"/>
      <c r="AO202" s="49"/>
      <c r="AP202" s="49"/>
      <c r="AQ202" s="49"/>
      <c r="AR202" s="49"/>
      <c r="AS202" s="49"/>
      <c r="AT202" s="49"/>
      <c r="AU202" s="49"/>
      <c r="AV202" s="49"/>
      <c r="AW202" s="49"/>
      <c r="AX202" s="49"/>
      <c r="AY202" s="49"/>
      <c r="AZ202" s="49"/>
      <c r="BA202" s="49"/>
      <c r="BB202" s="49"/>
      <c r="BC202" s="49"/>
      <c r="BD202" s="49"/>
      <c r="BE202" s="49"/>
      <c r="BF202" s="49"/>
    </row>
    <row r="203" spans="1:58" x14ac:dyDescent="0.25">
      <c r="A203" s="334"/>
      <c r="B203" s="190" t="s">
        <v>248</v>
      </c>
      <c r="C203" s="191">
        <v>164786.98934819459</v>
      </c>
      <c r="D203" s="192">
        <v>3294.0415927642798</v>
      </c>
      <c r="E203" s="192">
        <v>2998.8908275641052</v>
      </c>
      <c r="F203" s="192">
        <v>9865.9753580250454</v>
      </c>
      <c r="G203" s="192">
        <v>24297.345620614298</v>
      </c>
      <c r="H203" s="192">
        <v>6435.8582210545565</v>
      </c>
      <c r="I203" s="192">
        <v>10324615.002048584</v>
      </c>
      <c r="J203" s="192">
        <v>3243700.0518223117</v>
      </c>
      <c r="K203" s="193">
        <f t="shared" ref="K203:K266" si="7">F203*1.053</f>
        <v>10388.872052000372</v>
      </c>
      <c r="L203" s="192">
        <v>6435.8582210545565</v>
      </c>
      <c r="M203" s="322"/>
      <c r="N203" s="334"/>
      <c r="O203" s="190" t="s">
        <v>248</v>
      </c>
      <c r="P203" s="191">
        <v>266897.2702588308</v>
      </c>
      <c r="Q203" s="192">
        <v>24077.858536170337</v>
      </c>
      <c r="R203" s="192">
        <v>22100.973604185347</v>
      </c>
      <c r="S203" s="192">
        <v>9865.9753580250454</v>
      </c>
      <c r="T203" s="192">
        <v>24297.345620614298</v>
      </c>
      <c r="U203" s="192">
        <v>179792.50935331051</v>
      </c>
      <c r="V203" s="192">
        <v>10872136.950731214</v>
      </c>
      <c r="W203" s="192">
        <v>3415715.8684640201</v>
      </c>
      <c r="X203" s="193">
        <f t="shared" ref="X203:X266" si="8">S203*1.053</f>
        <v>10388.872052000372</v>
      </c>
      <c r="Y203" s="204"/>
      <c r="Z203" s="49"/>
      <c r="AA203" s="49"/>
      <c r="AB203" s="49"/>
      <c r="AC203" s="49"/>
      <c r="AD203" s="49"/>
      <c r="AE203" s="49"/>
      <c r="AF203" s="49"/>
      <c r="AG203" s="49"/>
      <c r="AH203" s="49"/>
      <c r="AI203" s="49"/>
      <c r="AJ203" s="49"/>
      <c r="AK203" s="49"/>
      <c r="AL203" s="49"/>
      <c r="AM203" s="49"/>
      <c r="AN203" s="49"/>
      <c r="AO203" s="49"/>
      <c r="AP203" s="49"/>
      <c r="AQ203" s="49"/>
      <c r="AR203" s="49"/>
      <c r="AS203" s="49"/>
      <c r="AT203" s="49"/>
      <c r="AU203" s="49"/>
      <c r="AV203" s="49"/>
      <c r="AW203" s="49"/>
      <c r="AX203" s="49"/>
      <c r="AY203" s="49"/>
      <c r="AZ203" s="49"/>
      <c r="BA203" s="49"/>
      <c r="BB203" s="49"/>
      <c r="BC203" s="49"/>
      <c r="BD203" s="49"/>
      <c r="BE203" s="49"/>
      <c r="BF203" s="49"/>
    </row>
    <row r="204" spans="1:58" x14ac:dyDescent="0.25">
      <c r="A204" s="334"/>
      <c r="B204" s="190" t="s">
        <v>249</v>
      </c>
      <c r="C204" s="191">
        <v>32633.243732512492</v>
      </c>
      <c r="D204" s="192">
        <v>583.80914387846633</v>
      </c>
      <c r="E204" s="192">
        <v>531.84078419383627</v>
      </c>
      <c r="F204" s="192">
        <v>1853.2803468853003</v>
      </c>
      <c r="G204" s="192">
        <v>4370.1776069640491</v>
      </c>
      <c r="H204" s="192">
        <v>1250.017588416717</v>
      </c>
      <c r="I204" s="192">
        <v>1929083.8233090187</v>
      </c>
      <c r="J204" s="192">
        <v>606058.34094955924</v>
      </c>
      <c r="K204" s="193">
        <f t="shared" si="7"/>
        <v>1951.5042052702211</v>
      </c>
      <c r="L204" s="192">
        <v>1250.017588416717</v>
      </c>
      <c r="M204" s="322"/>
      <c r="N204" s="334"/>
      <c r="O204" s="190" t="s">
        <v>249</v>
      </c>
      <c r="P204" s="191">
        <v>51067.364493311718</v>
      </c>
      <c r="Q204" s="192">
        <v>4394.9056868344978</v>
      </c>
      <c r="R204" s="192">
        <v>4037.2309817687369</v>
      </c>
      <c r="S204" s="192">
        <v>1853.2803468853003</v>
      </c>
      <c r="T204" s="192">
        <v>4370.1776069640491</v>
      </c>
      <c r="U204" s="192">
        <v>32636.840082955216</v>
      </c>
      <c r="V204" s="192">
        <v>2027254.3629810861</v>
      </c>
      <c r="W204" s="192">
        <v>636900.48149062938</v>
      </c>
      <c r="X204" s="193">
        <f t="shared" si="8"/>
        <v>1951.5042052702211</v>
      </c>
      <c r="Y204" s="204"/>
      <c r="Z204" s="49"/>
      <c r="AA204" s="49"/>
      <c r="AB204" s="49"/>
      <c r="AC204" s="49"/>
      <c r="AD204" s="49"/>
      <c r="AE204" s="49"/>
      <c r="AF204" s="49"/>
      <c r="AG204" s="49"/>
      <c r="AH204" s="49"/>
      <c r="AI204" s="49"/>
      <c r="AJ204" s="49"/>
      <c r="AK204" s="49"/>
      <c r="AL204" s="49"/>
      <c r="AM204" s="49"/>
      <c r="AN204" s="49"/>
      <c r="AO204" s="49"/>
      <c r="AP204" s="49"/>
      <c r="AQ204" s="49"/>
      <c r="AR204" s="49"/>
      <c r="AS204" s="49"/>
      <c r="AT204" s="49"/>
      <c r="AU204" s="49"/>
      <c r="AV204" s="49"/>
      <c r="AW204" s="49"/>
      <c r="AX204" s="49"/>
      <c r="AY204" s="49"/>
      <c r="AZ204" s="49"/>
      <c r="BA204" s="49"/>
      <c r="BB204" s="49"/>
      <c r="BC204" s="49"/>
      <c r="BD204" s="49"/>
      <c r="BE204" s="49"/>
      <c r="BF204" s="49"/>
    </row>
    <row r="205" spans="1:58" x14ac:dyDescent="0.25">
      <c r="A205" s="334"/>
      <c r="B205" s="190" t="s">
        <v>250</v>
      </c>
      <c r="C205" s="191">
        <v>59781.667320487017</v>
      </c>
      <c r="D205" s="192">
        <v>1397.1206506826229</v>
      </c>
      <c r="E205" s="192">
        <v>1271.5705285113702</v>
      </c>
      <c r="F205" s="192">
        <v>2607.5527392016011</v>
      </c>
      <c r="G205" s="192">
        <v>6148.8139179564587</v>
      </c>
      <c r="H205" s="192">
        <v>8740.1241163407485</v>
      </c>
      <c r="I205" s="192">
        <v>2713873.6385596595</v>
      </c>
      <c r="J205" s="192">
        <v>852615.02939354663</v>
      </c>
      <c r="K205" s="193">
        <f t="shared" si="7"/>
        <v>2745.753034379286</v>
      </c>
      <c r="L205" s="192">
        <v>8740.1241163407485</v>
      </c>
      <c r="M205" s="322"/>
      <c r="N205" s="334"/>
      <c r="O205" s="190" t="s">
        <v>250</v>
      </c>
      <c r="P205" s="191">
        <v>71962.361328557236</v>
      </c>
      <c r="Q205" s="192">
        <v>6183.6072839191656</v>
      </c>
      <c r="R205" s="192">
        <v>5680.3609217952035</v>
      </c>
      <c r="S205" s="192">
        <v>2607.5527392016011</v>
      </c>
      <c r="T205" s="192">
        <v>6148.8139179564587</v>
      </c>
      <c r="U205" s="192">
        <v>45919.836676806306</v>
      </c>
      <c r="V205" s="192">
        <v>2852334.690423565</v>
      </c>
      <c r="W205" s="192">
        <v>896115.20277209068</v>
      </c>
      <c r="X205" s="193">
        <f t="shared" si="8"/>
        <v>2745.753034379286</v>
      </c>
      <c r="Y205" s="204"/>
      <c r="Z205" s="49"/>
      <c r="AA205" s="49"/>
      <c r="AB205" s="296"/>
      <c r="AC205" s="49"/>
      <c r="AD205" s="49"/>
      <c r="AE205" s="49"/>
      <c r="AF205" s="49"/>
      <c r="AG205" s="49"/>
      <c r="AH205" s="49"/>
      <c r="AI205" s="49"/>
      <c r="AJ205" s="49"/>
      <c r="AK205" s="49"/>
      <c r="AL205" s="49"/>
      <c r="AM205" s="49"/>
      <c r="AN205" s="49"/>
      <c r="AO205" s="49"/>
      <c r="AP205" s="49"/>
      <c r="AQ205" s="49"/>
      <c r="AR205" s="49"/>
      <c r="AS205" s="49"/>
      <c r="AT205" s="49"/>
      <c r="AU205" s="49"/>
      <c r="AV205" s="49"/>
      <c r="AW205" s="49"/>
      <c r="AX205" s="49"/>
      <c r="AY205" s="49"/>
      <c r="AZ205" s="49"/>
      <c r="BA205" s="49"/>
      <c r="BB205" s="49"/>
      <c r="BC205" s="49"/>
      <c r="BD205" s="49"/>
      <c r="BE205" s="49"/>
      <c r="BF205" s="49"/>
    </row>
    <row r="206" spans="1:58" x14ac:dyDescent="0.25">
      <c r="A206" s="334"/>
      <c r="B206" s="190" t="s">
        <v>251</v>
      </c>
      <c r="C206" s="191">
        <v>28953.024591381374</v>
      </c>
      <c r="D206" s="192">
        <v>556.08941550985901</v>
      </c>
      <c r="E206" s="192">
        <v>501.73090131152378</v>
      </c>
      <c r="F206" s="192">
        <v>1756.0134288219404</v>
      </c>
      <c r="G206" s="192">
        <v>3911.2557664877058</v>
      </c>
      <c r="H206" s="192">
        <v>1109.4875720520517</v>
      </c>
      <c r="I206" s="192">
        <v>1760757.3392496044</v>
      </c>
      <c r="J206" s="192">
        <v>558402.04542029067</v>
      </c>
      <c r="K206" s="193">
        <f t="shared" si="7"/>
        <v>1849.082140549503</v>
      </c>
      <c r="L206" s="192">
        <v>1109.4875720520517</v>
      </c>
      <c r="M206" s="322"/>
      <c r="N206" s="334"/>
      <c r="O206" s="190" t="s">
        <v>251</v>
      </c>
      <c r="P206" s="191">
        <v>44342.686036525134</v>
      </c>
      <c r="Q206" s="192">
        <v>4032.318285945631</v>
      </c>
      <c r="R206" s="192">
        <v>3659.1404743607495</v>
      </c>
      <c r="S206" s="192">
        <v>1756.0134288219404</v>
      </c>
      <c r="T206" s="192">
        <v>3911.2557664877058</v>
      </c>
      <c r="U206" s="192">
        <v>28628.638691034397</v>
      </c>
      <c r="V206" s="192">
        <v>1853770.2400264037</v>
      </c>
      <c r="W206" s="192">
        <v>587903.21443150961</v>
      </c>
      <c r="X206" s="193">
        <f t="shared" si="8"/>
        <v>1849.082140549503</v>
      </c>
      <c r="Y206" s="204"/>
      <c r="Z206" s="49"/>
      <c r="AA206" s="49"/>
      <c r="AB206" s="49"/>
      <c r="AC206" s="49"/>
      <c r="AD206" s="49"/>
      <c r="AE206" s="49"/>
      <c r="AF206" s="49"/>
      <c r="AG206" s="49"/>
      <c r="AH206" s="49"/>
      <c r="AI206" s="49"/>
      <c r="AJ206" s="49"/>
      <c r="AK206" s="49"/>
      <c r="AL206" s="49"/>
      <c r="AM206" s="49"/>
      <c r="AN206" s="49"/>
      <c r="AO206" s="49"/>
      <c r="AP206" s="49"/>
      <c r="AQ206" s="49"/>
      <c r="AR206" s="49"/>
      <c r="AS206" s="49"/>
      <c r="AT206" s="49"/>
      <c r="AU206" s="49"/>
      <c r="AV206" s="49"/>
      <c r="AW206" s="49"/>
      <c r="AX206" s="49"/>
      <c r="AY206" s="49"/>
      <c r="AZ206" s="49"/>
      <c r="BA206" s="49"/>
      <c r="BB206" s="49"/>
      <c r="BC206" s="49"/>
      <c r="BD206" s="49"/>
      <c r="BE206" s="49"/>
      <c r="BF206" s="49"/>
    </row>
    <row r="207" spans="1:58" x14ac:dyDescent="0.25">
      <c r="A207" s="334"/>
      <c r="B207" s="190" t="s">
        <v>252</v>
      </c>
      <c r="C207" s="191">
        <v>150999.72393112013</v>
      </c>
      <c r="D207" s="192">
        <v>2949.364275219099</v>
      </c>
      <c r="E207" s="192">
        <v>2689.3305754681628</v>
      </c>
      <c r="F207" s="192">
        <v>8963.1289849575569</v>
      </c>
      <c r="G207" s="192">
        <v>21783.572086202315</v>
      </c>
      <c r="H207" s="192">
        <v>6259.104738862301</v>
      </c>
      <c r="I207" s="192">
        <v>9529446.216953788</v>
      </c>
      <c r="J207" s="192">
        <v>2993543.734653444</v>
      </c>
      <c r="K207" s="193">
        <f t="shared" si="7"/>
        <v>9438.1748211603062</v>
      </c>
      <c r="L207" s="192">
        <v>6259.104738862301</v>
      </c>
      <c r="M207" s="322"/>
      <c r="N207" s="334"/>
      <c r="O207" s="190" t="s">
        <v>252</v>
      </c>
      <c r="P207" s="191">
        <v>248978.84445287418</v>
      </c>
      <c r="Q207" s="192">
        <v>21560.49228558502</v>
      </c>
      <c r="R207" s="192">
        <v>19811.399358124454</v>
      </c>
      <c r="S207" s="192">
        <v>8963.1289849575569</v>
      </c>
      <c r="T207" s="192">
        <v>21783.572086202315</v>
      </c>
      <c r="U207" s="192">
        <v>162851.18719086054</v>
      </c>
      <c r="V207" s="192">
        <v>10028560.694573462</v>
      </c>
      <c r="W207" s="192">
        <v>3150333.5368895843</v>
      </c>
      <c r="X207" s="193">
        <f t="shared" si="8"/>
        <v>9438.1748211603062</v>
      </c>
      <c r="Y207" s="204"/>
      <c r="Z207" s="49"/>
      <c r="AA207" s="49"/>
      <c r="AB207" s="49"/>
      <c r="AC207" s="49"/>
      <c r="AD207" s="49"/>
      <c r="AE207" s="49"/>
      <c r="AF207" s="49"/>
      <c r="AG207" s="49"/>
      <c r="AH207" s="49"/>
      <c r="AI207" s="49"/>
      <c r="AJ207" s="49"/>
      <c r="AK207" s="49"/>
      <c r="AL207" s="49"/>
      <c r="AM207" s="49"/>
      <c r="AN207" s="49"/>
      <c r="AO207" s="49"/>
      <c r="AP207" s="49"/>
      <c r="AQ207" s="49"/>
      <c r="AR207" s="49"/>
      <c r="AS207" s="49"/>
      <c r="AT207" s="49"/>
      <c r="AU207" s="49"/>
      <c r="AV207" s="49"/>
      <c r="AW207" s="49"/>
      <c r="AX207" s="49"/>
      <c r="AY207" s="49"/>
      <c r="AZ207" s="49"/>
      <c r="BA207" s="49"/>
      <c r="BB207" s="49"/>
      <c r="BC207" s="49"/>
      <c r="BD207" s="49"/>
      <c r="BE207" s="49"/>
      <c r="BF207" s="49"/>
    </row>
    <row r="208" spans="1:58" x14ac:dyDescent="0.25">
      <c r="A208" s="334"/>
      <c r="B208" s="190" t="s">
        <v>253</v>
      </c>
      <c r="C208" s="191">
        <v>16326.551969580712</v>
      </c>
      <c r="D208" s="192">
        <v>217.18117861864056</v>
      </c>
      <c r="E208" s="192">
        <v>197.95141613411587</v>
      </c>
      <c r="F208" s="192">
        <v>693.52690287943938</v>
      </c>
      <c r="G208" s="192">
        <v>1634.0144001715878</v>
      </c>
      <c r="H208" s="192">
        <v>430.92346824883003</v>
      </c>
      <c r="I208" s="192">
        <v>716144.24412993644</v>
      </c>
      <c r="J208" s="192">
        <v>225034.74191230381</v>
      </c>
      <c r="K208" s="193">
        <f t="shared" si="7"/>
        <v>730.28382873204964</v>
      </c>
      <c r="L208" s="192">
        <v>430.92346824883003</v>
      </c>
      <c r="M208" s="322"/>
      <c r="N208" s="334"/>
      <c r="O208" s="190" t="s">
        <v>253</v>
      </c>
      <c r="P208" s="191">
        <v>20092.07962648807</v>
      </c>
      <c r="Q208" s="192">
        <v>1640.7155713544123</v>
      </c>
      <c r="R208" s="192">
        <v>1509.5884216540539</v>
      </c>
      <c r="S208" s="192">
        <v>693.52690287943938</v>
      </c>
      <c r="T208" s="192">
        <v>1634.0144001715878</v>
      </c>
      <c r="U208" s="192">
        <v>12197.455954441848</v>
      </c>
      <c r="V208" s="192">
        <v>753235.47250351566</v>
      </c>
      <c r="W208" s="192">
        <v>236689.95881487886</v>
      </c>
      <c r="X208" s="193">
        <f t="shared" si="8"/>
        <v>730.28382873204964</v>
      </c>
      <c r="Y208" s="204"/>
      <c r="Z208" s="49"/>
      <c r="AA208" s="49"/>
      <c r="AB208" s="49"/>
      <c r="AC208" s="49"/>
      <c r="AD208" s="49"/>
      <c r="AE208" s="49"/>
      <c r="AF208" s="49"/>
      <c r="AG208" s="49"/>
      <c r="AH208" s="49"/>
      <c r="AI208" s="49"/>
      <c r="AJ208" s="49"/>
      <c r="AK208" s="49"/>
      <c r="AL208" s="49"/>
      <c r="AM208" s="49"/>
      <c r="AN208" s="49"/>
      <c r="AO208" s="49"/>
      <c r="AP208" s="49"/>
      <c r="AQ208" s="49"/>
      <c r="AR208" s="49"/>
      <c r="AS208" s="49"/>
      <c r="AT208" s="49"/>
      <c r="AU208" s="49"/>
      <c r="AV208" s="49"/>
      <c r="AW208" s="49"/>
      <c r="AX208" s="49"/>
      <c r="AY208" s="49"/>
      <c r="AZ208" s="49"/>
      <c r="BA208" s="49"/>
      <c r="BB208" s="49"/>
      <c r="BC208" s="49"/>
      <c r="BD208" s="49"/>
      <c r="BE208" s="49"/>
      <c r="BF208" s="49"/>
    </row>
    <row r="209" spans="1:58" ht="15.75" thickBot="1" x14ac:dyDescent="0.3">
      <c r="A209" s="335"/>
      <c r="B209" s="198" t="s">
        <v>254</v>
      </c>
      <c r="C209" s="199">
        <v>857138.05387512106</v>
      </c>
      <c r="D209" s="200">
        <v>16874.127904569261</v>
      </c>
      <c r="E209" s="200">
        <v>15383.151933819145</v>
      </c>
      <c r="F209" s="200">
        <v>47367.429220751539</v>
      </c>
      <c r="G209" s="200">
        <v>113299.34353021141</v>
      </c>
      <c r="H209" s="200">
        <v>47718.720789143481</v>
      </c>
      <c r="I209" s="200">
        <v>49786756.115500279</v>
      </c>
      <c r="J209" s="200">
        <v>15646884.974301042</v>
      </c>
      <c r="K209" s="201">
        <f t="shared" si="7"/>
        <v>49877.902969451367</v>
      </c>
      <c r="L209" s="200">
        <v>48874.12643329252</v>
      </c>
      <c r="M209" s="184">
        <f>H209/L209</f>
        <v>0.97635956428344484</v>
      </c>
      <c r="N209" s="335"/>
      <c r="O209" s="198" t="s">
        <v>254</v>
      </c>
      <c r="P209" s="199">
        <v>1300132.2049956017</v>
      </c>
      <c r="Q209" s="200">
        <v>113709.87353202129</v>
      </c>
      <c r="R209" s="200">
        <v>104517.21623965137</v>
      </c>
      <c r="S209" s="200">
        <v>47367.429220751539</v>
      </c>
      <c r="T209" s="200">
        <v>113299.34353021141</v>
      </c>
      <c r="U209" s="200">
        <v>849115.36120747146</v>
      </c>
      <c r="V209" s="200">
        <v>52393947.625569493</v>
      </c>
      <c r="W209" s="200">
        <v>16466273.878998935</v>
      </c>
      <c r="X209" s="201">
        <f t="shared" si="8"/>
        <v>49877.902969451367</v>
      </c>
      <c r="Y209" s="204"/>
      <c r="Z209" s="49"/>
      <c r="AA209" s="49"/>
      <c r="AB209" s="49"/>
      <c r="AC209" s="49"/>
      <c r="AD209" s="49"/>
      <c r="AE209" s="49"/>
      <c r="AF209" s="49"/>
      <c r="AG209" s="49"/>
      <c r="AH209" s="49"/>
      <c r="AI209" s="49"/>
      <c r="AJ209" s="49"/>
      <c r="AK209" s="49"/>
      <c r="AL209" s="49"/>
      <c r="AM209" s="49"/>
      <c r="AN209" s="49"/>
      <c r="AO209" s="49"/>
      <c r="AP209" s="49"/>
      <c r="AQ209" s="49"/>
      <c r="AR209" s="49"/>
      <c r="AS209" s="49"/>
      <c r="AT209" s="49"/>
      <c r="AU209" s="49"/>
      <c r="AV209" s="49"/>
      <c r="AW209" s="49"/>
      <c r="AX209" s="49"/>
      <c r="AY209" s="49"/>
      <c r="AZ209" s="49"/>
      <c r="BA209" s="49"/>
      <c r="BB209" s="49"/>
      <c r="BC209" s="49"/>
      <c r="BD209" s="49"/>
      <c r="BE209" s="49"/>
      <c r="BF209" s="49"/>
    </row>
    <row r="210" spans="1:58" ht="15.75" thickTop="1" x14ac:dyDescent="0.25">
      <c r="A210" s="333">
        <f>A200+1</f>
        <v>2022</v>
      </c>
      <c r="B210" s="185" t="s">
        <v>245</v>
      </c>
      <c r="C210" s="186">
        <v>26901.923265340614</v>
      </c>
      <c r="D210" s="187">
        <v>343.13217219557521</v>
      </c>
      <c r="E210" s="187">
        <v>312.70534552578744</v>
      </c>
      <c r="F210" s="187">
        <v>1145.1376200447298</v>
      </c>
      <c r="G210" s="187">
        <v>2703.5651521983227</v>
      </c>
      <c r="H210" s="187">
        <v>777.32475398116367</v>
      </c>
      <c r="I210" s="187">
        <v>1199321.8361103539</v>
      </c>
      <c r="J210" s="187">
        <v>376789.6639703784</v>
      </c>
      <c r="K210" s="188">
        <f t="shared" si="7"/>
        <v>1205.8299139071005</v>
      </c>
      <c r="L210" s="187">
        <v>777.32475398116367</v>
      </c>
      <c r="M210" s="322"/>
      <c r="N210" s="333">
        <f>N200+1</f>
        <v>2022</v>
      </c>
      <c r="O210" s="185" t="s">
        <v>245</v>
      </c>
      <c r="P210" s="186">
        <v>33231.598659694049</v>
      </c>
      <c r="Q210" s="187">
        <v>2733.0432493045801</v>
      </c>
      <c r="R210" s="187">
        <v>2512.3433885490158</v>
      </c>
      <c r="S210" s="187">
        <v>1145.1376200447298</v>
      </c>
      <c r="T210" s="187">
        <v>2703.5651521983227</v>
      </c>
      <c r="U210" s="187">
        <v>20364.101853487715</v>
      </c>
      <c r="V210" s="187">
        <v>1261351.0199004777</v>
      </c>
      <c r="W210" s="187">
        <v>396277.30657447927</v>
      </c>
      <c r="X210" s="188">
        <f t="shared" si="8"/>
        <v>1205.8299139071005</v>
      </c>
      <c r="Y210" s="204"/>
      <c r="Z210" s="49"/>
      <c r="AA210" s="49"/>
      <c r="AB210" s="49"/>
      <c r="AC210" s="49"/>
      <c r="AD210" s="49"/>
      <c r="AE210" s="49"/>
      <c r="AF210" s="49"/>
      <c r="AG210" s="49"/>
      <c r="AH210" s="49"/>
      <c r="AI210" s="49"/>
      <c r="AJ210" s="49"/>
      <c r="AK210" s="49"/>
      <c r="AL210" s="49"/>
      <c r="AM210" s="49"/>
      <c r="AN210" s="49"/>
      <c r="AO210" s="49"/>
      <c r="AP210" s="49"/>
      <c r="AQ210" s="49"/>
      <c r="AR210" s="49"/>
      <c r="AS210" s="49"/>
      <c r="AT210" s="49"/>
      <c r="AU210" s="49"/>
      <c r="AV210" s="49"/>
      <c r="AW210" s="49"/>
      <c r="AX210" s="49"/>
      <c r="AY210" s="49"/>
      <c r="AZ210" s="49"/>
      <c r="BA210" s="49"/>
      <c r="BB210" s="49"/>
      <c r="BC210" s="49"/>
      <c r="BD210" s="49"/>
      <c r="BE210" s="49"/>
      <c r="BF210" s="49"/>
    </row>
    <row r="211" spans="1:58" x14ac:dyDescent="0.25">
      <c r="A211" s="334"/>
      <c r="B211" s="190" t="s">
        <v>246</v>
      </c>
      <c r="C211" s="191">
        <v>96318.909596426456</v>
      </c>
      <c r="D211" s="192">
        <v>2064.6580595025334</v>
      </c>
      <c r="E211" s="192">
        <v>1881.9517032216329</v>
      </c>
      <c r="F211" s="192">
        <v>3674.8139343100725</v>
      </c>
      <c r="G211" s="192">
        <v>8656.0360732337667</v>
      </c>
      <c r="H211" s="192">
        <v>12220.112164988726</v>
      </c>
      <c r="I211" s="192">
        <v>3765632.6213840577</v>
      </c>
      <c r="J211" s="192">
        <v>1183045.121389902</v>
      </c>
      <c r="K211" s="193">
        <f t="shared" si="7"/>
        <v>3869.579072828506</v>
      </c>
      <c r="L211" s="192">
        <v>12220.112164988726</v>
      </c>
      <c r="M211" s="322"/>
      <c r="N211" s="334"/>
      <c r="O211" s="190" t="s">
        <v>246</v>
      </c>
      <c r="P211" s="191">
        <v>106645.15823037074</v>
      </c>
      <c r="Q211" s="192">
        <v>8662.7180642705007</v>
      </c>
      <c r="R211" s="192">
        <v>7969.700619128861</v>
      </c>
      <c r="S211" s="192">
        <v>3674.813934310072</v>
      </c>
      <c r="T211" s="192">
        <v>8656.0360732337667</v>
      </c>
      <c r="U211" s="192">
        <v>64267.751498996557</v>
      </c>
      <c r="V211" s="192">
        <v>3960607.0509407921</v>
      </c>
      <c r="W211" s="192">
        <v>1244300.047420921</v>
      </c>
      <c r="X211" s="193">
        <f t="shared" si="8"/>
        <v>3869.5790728285056</v>
      </c>
      <c r="Y211" s="204"/>
      <c r="Z211" s="49"/>
      <c r="AA211" s="49"/>
      <c r="AB211" s="49"/>
      <c r="AC211" s="49"/>
      <c r="AD211" s="49"/>
      <c r="AE211" s="49"/>
      <c r="AF211" s="49"/>
      <c r="AG211" s="49"/>
      <c r="AH211" s="49"/>
      <c r="AI211" s="49"/>
      <c r="AJ211" s="49"/>
      <c r="AK211" s="49"/>
      <c r="AL211" s="49"/>
      <c r="AM211" s="49"/>
      <c r="AN211" s="49"/>
      <c r="AO211" s="49"/>
      <c r="AP211" s="49"/>
      <c r="AQ211" s="49"/>
      <c r="AR211" s="49"/>
      <c r="AS211" s="49"/>
      <c r="AT211" s="49"/>
      <c r="AU211" s="49"/>
      <c r="AV211" s="49"/>
      <c r="AW211" s="49"/>
      <c r="AX211" s="49"/>
      <c r="AY211" s="49"/>
      <c r="AZ211" s="49"/>
      <c r="BA211" s="49"/>
      <c r="BB211" s="49"/>
      <c r="BC211" s="49"/>
      <c r="BD211" s="49"/>
      <c r="BE211" s="49"/>
      <c r="BF211" s="49"/>
    </row>
    <row r="212" spans="1:58" x14ac:dyDescent="0.25">
      <c r="A212" s="334"/>
      <c r="B212" s="194" t="s">
        <v>247</v>
      </c>
      <c r="C212" s="195">
        <v>280895.97447918198</v>
      </c>
      <c r="D212" s="196">
        <v>5795.2044326764817</v>
      </c>
      <c r="E212" s="196">
        <v>5295.317948443394</v>
      </c>
      <c r="F212" s="196">
        <v>17725.266028534796</v>
      </c>
      <c r="G212" s="196">
        <v>41964.539774690958</v>
      </c>
      <c r="H212" s="176">
        <v>11401.975711480973</v>
      </c>
      <c r="I212" s="196">
        <v>18816782.866219364</v>
      </c>
      <c r="J212" s="196">
        <v>5912115.0855561765</v>
      </c>
      <c r="K212" s="197">
        <f t="shared" si="7"/>
        <v>18664.705128047139</v>
      </c>
      <c r="L212" s="196">
        <v>12609.374609616727</v>
      </c>
      <c r="M212" s="178">
        <f>H212/L212</f>
        <v>0.90424593324280222</v>
      </c>
      <c r="N212" s="334"/>
      <c r="O212" s="190" t="s">
        <v>247</v>
      </c>
      <c r="P212" s="191">
        <v>481196.04360726674</v>
      </c>
      <c r="Q212" s="192">
        <v>42623.732906605932</v>
      </c>
      <c r="R212" s="192">
        <v>39262.045739481509</v>
      </c>
      <c r="S212" s="192">
        <v>17725.266028534796</v>
      </c>
      <c r="T212" s="192">
        <v>41964.539774690958</v>
      </c>
      <c r="U212" s="179">
        <v>318892.90143788344</v>
      </c>
      <c r="V212" s="192">
        <v>19804334.966129869</v>
      </c>
      <c r="W212" s="192">
        <v>6222397.951074169</v>
      </c>
      <c r="X212" s="193">
        <f t="shared" si="8"/>
        <v>18664.705128047139</v>
      </c>
      <c r="Y212" s="204"/>
      <c r="Z212" s="49"/>
      <c r="AA212" s="49"/>
      <c r="AB212" s="296"/>
      <c r="AC212" s="49"/>
      <c r="AD212" s="49"/>
      <c r="AE212" s="49"/>
      <c r="AF212" s="49"/>
      <c r="AG212" s="49"/>
      <c r="AH212" s="49"/>
      <c r="AI212" s="49"/>
      <c r="AJ212" s="49"/>
      <c r="AK212" s="49"/>
      <c r="AL212" s="49"/>
      <c r="AM212" s="49"/>
      <c r="AN212" s="49"/>
      <c r="AO212" s="49"/>
      <c r="AP212" s="49"/>
      <c r="AQ212" s="49"/>
      <c r="AR212" s="49"/>
      <c r="AS212" s="49"/>
      <c r="AT212" s="49"/>
      <c r="AU212" s="49"/>
      <c r="AV212" s="49"/>
      <c r="AW212" s="49"/>
      <c r="AX212" s="49"/>
      <c r="AY212" s="49"/>
      <c r="AZ212" s="49"/>
      <c r="BA212" s="49"/>
      <c r="BB212" s="49"/>
      <c r="BC212" s="49"/>
      <c r="BD212" s="49"/>
      <c r="BE212" s="49"/>
      <c r="BF212" s="49"/>
    </row>
    <row r="213" spans="1:58" x14ac:dyDescent="0.25">
      <c r="A213" s="334"/>
      <c r="B213" s="190" t="s">
        <v>248</v>
      </c>
      <c r="C213" s="191">
        <v>160874.91819974146</v>
      </c>
      <c r="D213" s="192">
        <v>3389.568798954444</v>
      </c>
      <c r="E213" s="192">
        <v>3085.8586615634649</v>
      </c>
      <c r="F213" s="192">
        <v>10152.088643407773</v>
      </c>
      <c r="G213" s="192">
        <v>25001.968643612112</v>
      </c>
      <c r="H213" s="192">
        <v>6622.4981094651394</v>
      </c>
      <c r="I213" s="192">
        <v>10624028.837107994</v>
      </c>
      <c r="J213" s="192">
        <v>3337767.3533251588</v>
      </c>
      <c r="K213" s="193">
        <f t="shared" si="7"/>
        <v>10690.149341508384</v>
      </c>
      <c r="L213" s="192">
        <v>6622.4981094651394</v>
      </c>
      <c r="M213" s="322"/>
      <c r="N213" s="334"/>
      <c r="O213" s="190" t="s">
        <v>248</v>
      </c>
      <c r="P213" s="191">
        <v>274080.96152259462</v>
      </c>
      <c r="Q213" s="192">
        <v>24776.116433719279</v>
      </c>
      <c r="R213" s="192">
        <v>22741.901838706723</v>
      </c>
      <c r="S213" s="192">
        <v>10152.088643407773</v>
      </c>
      <c r="T213" s="192">
        <v>25001.968643612112</v>
      </c>
      <c r="U213" s="192">
        <v>185006.49212455651</v>
      </c>
      <c r="V213" s="192">
        <v>11187428.922302419</v>
      </c>
      <c r="W213" s="192">
        <v>3514771.6286494769</v>
      </c>
      <c r="X213" s="193">
        <f t="shared" si="8"/>
        <v>10690.149341508384</v>
      </c>
      <c r="Y213" s="204"/>
      <c r="Z213" s="49"/>
      <c r="AA213" s="49"/>
      <c r="AB213" s="49"/>
      <c r="AC213" s="49"/>
      <c r="AD213" s="49"/>
      <c r="AE213" s="49"/>
      <c r="AF213" s="49"/>
      <c r="AG213" s="49"/>
      <c r="AH213" s="49"/>
      <c r="AI213" s="49"/>
      <c r="AJ213" s="49"/>
      <c r="AK213" s="49"/>
      <c r="AL213" s="49"/>
      <c r="AM213" s="49"/>
      <c r="AN213" s="49"/>
      <c r="AO213" s="49"/>
      <c r="AP213" s="49"/>
      <c r="AQ213" s="49"/>
      <c r="AR213" s="49"/>
      <c r="AS213" s="49"/>
      <c r="AT213" s="49"/>
      <c r="AU213" s="49"/>
      <c r="AV213" s="49"/>
      <c r="AW213" s="49"/>
      <c r="AX213" s="49"/>
      <c r="AY213" s="49"/>
      <c r="AZ213" s="49"/>
      <c r="BA213" s="49"/>
      <c r="BB213" s="49"/>
      <c r="BC213" s="49"/>
      <c r="BD213" s="49"/>
      <c r="BE213" s="49"/>
      <c r="BF213" s="49"/>
    </row>
    <row r="214" spans="1:58" x14ac:dyDescent="0.25">
      <c r="A214" s="334"/>
      <c r="B214" s="190" t="s">
        <v>249</v>
      </c>
      <c r="C214" s="191">
        <v>32574.481347989153</v>
      </c>
      <c r="D214" s="192">
        <v>612.99960107238962</v>
      </c>
      <c r="E214" s="192">
        <v>558.432823403528</v>
      </c>
      <c r="F214" s="192">
        <v>1945.9443642295655</v>
      </c>
      <c r="G214" s="192">
        <v>4588.6864873122504</v>
      </c>
      <c r="H214" s="192">
        <v>1312.5184678375526</v>
      </c>
      <c r="I214" s="192">
        <v>2025538.0144744697</v>
      </c>
      <c r="J214" s="192">
        <v>636361.25799703714</v>
      </c>
      <c r="K214" s="193">
        <f t="shared" si="7"/>
        <v>2049.0794155337326</v>
      </c>
      <c r="L214" s="192">
        <v>1312.5184678375526</v>
      </c>
      <c r="M214" s="322"/>
      <c r="N214" s="334"/>
      <c r="O214" s="190" t="s">
        <v>249</v>
      </c>
      <c r="P214" s="191">
        <v>53571.718989253874</v>
      </c>
      <c r="Q214" s="192">
        <v>4614.6509711762219</v>
      </c>
      <c r="R214" s="192">
        <v>4239.0925308571732</v>
      </c>
      <c r="S214" s="192">
        <v>1945.9443642295655</v>
      </c>
      <c r="T214" s="192">
        <v>4588.6864873122504</v>
      </c>
      <c r="U214" s="192">
        <v>34268.682087102978</v>
      </c>
      <c r="V214" s="192">
        <v>2128617.0811301405</v>
      </c>
      <c r="W214" s="192">
        <v>668745.50556516077</v>
      </c>
      <c r="X214" s="193">
        <f t="shared" si="8"/>
        <v>2049.0794155337326</v>
      </c>
      <c r="Y214" s="204"/>
      <c r="Z214" s="49"/>
      <c r="AA214" s="49"/>
      <c r="AB214" s="49"/>
      <c r="AC214" s="49"/>
      <c r="AD214" s="49"/>
      <c r="AE214" s="49"/>
      <c r="AF214" s="49"/>
      <c r="AG214" s="49"/>
      <c r="AH214" s="49"/>
      <c r="AI214" s="49"/>
      <c r="AJ214" s="49"/>
      <c r="AK214" s="49"/>
      <c r="AL214" s="49"/>
      <c r="AM214" s="49"/>
      <c r="AN214" s="49"/>
      <c r="AO214" s="49"/>
      <c r="AP214" s="49"/>
      <c r="AQ214" s="49"/>
      <c r="AR214" s="49"/>
      <c r="AS214" s="49"/>
      <c r="AT214" s="49"/>
      <c r="AU214" s="49"/>
      <c r="AV214" s="49"/>
      <c r="AW214" s="49"/>
      <c r="AX214" s="49"/>
      <c r="AY214" s="49"/>
      <c r="AZ214" s="49"/>
      <c r="BA214" s="49"/>
      <c r="BB214" s="49"/>
      <c r="BC214" s="49"/>
      <c r="BD214" s="49"/>
      <c r="BE214" s="49"/>
      <c r="BF214" s="49"/>
    </row>
    <row r="215" spans="1:58" x14ac:dyDescent="0.25">
      <c r="A215" s="334"/>
      <c r="B215" s="190" t="s">
        <v>250</v>
      </c>
      <c r="C215" s="191">
        <v>62355.868127179398</v>
      </c>
      <c r="D215" s="192">
        <v>1466.9766832167541</v>
      </c>
      <c r="E215" s="192">
        <v>1335.1490549369387</v>
      </c>
      <c r="F215" s="192">
        <v>2737.9303761616811</v>
      </c>
      <c r="G215" s="192">
        <v>6456.2546138542812</v>
      </c>
      <c r="H215" s="192">
        <v>9177.1303221577855</v>
      </c>
      <c r="I215" s="192">
        <v>2849567.3204876427</v>
      </c>
      <c r="J215" s="192">
        <v>895245.78086322395</v>
      </c>
      <c r="K215" s="193">
        <f t="shared" si="7"/>
        <v>2883.0406860982503</v>
      </c>
      <c r="L215" s="192">
        <v>9177.1303221577855</v>
      </c>
      <c r="M215" s="322"/>
      <c r="N215" s="334"/>
      <c r="O215" s="190" t="s">
        <v>250</v>
      </c>
      <c r="P215" s="191">
        <v>75498.647371958272</v>
      </c>
      <c r="Q215" s="192">
        <v>6492.7876481151234</v>
      </c>
      <c r="R215" s="192">
        <v>5964.3789678849635</v>
      </c>
      <c r="S215" s="192">
        <v>2737.9303761616811</v>
      </c>
      <c r="T215" s="192">
        <v>6456.2546138542812</v>
      </c>
      <c r="U215" s="192">
        <v>48215.828510646621</v>
      </c>
      <c r="V215" s="192">
        <v>2994951.424944743</v>
      </c>
      <c r="W215" s="192">
        <v>940920.96291069512</v>
      </c>
      <c r="X215" s="193">
        <f t="shared" si="8"/>
        <v>2883.0406860982503</v>
      </c>
      <c r="Y215" s="204"/>
      <c r="Z215" s="49"/>
      <c r="AA215" s="49"/>
      <c r="AB215" s="49"/>
      <c r="AC215" s="49"/>
      <c r="AD215" s="49"/>
      <c r="AE215" s="49"/>
      <c r="AF215" s="49"/>
      <c r="AG215" s="49"/>
      <c r="AH215" s="49"/>
      <c r="AI215" s="49"/>
      <c r="AJ215" s="49"/>
      <c r="AK215" s="49"/>
      <c r="AL215" s="49"/>
      <c r="AM215" s="49"/>
      <c r="AN215" s="49"/>
      <c r="AO215" s="49"/>
      <c r="AP215" s="49"/>
      <c r="AQ215" s="49"/>
      <c r="AR215" s="49"/>
      <c r="AS215" s="49"/>
      <c r="AT215" s="49"/>
      <c r="AU215" s="49"/>
      <c r="AV215" s="49"/>
      <c r="AW215" s="49"/>
      <c r="AX215" s="49"/>
      <c r="AY215" s="49"/>
      <c r="AZ215" s="49"/>
      <c r="BA215" s="49"/>
      <c r="BB215" s="49"/>
      <c r="BC215" s="49"/>
      <c r="BD215" s="49"/>
      <c r="BE215" s="49"/>
      <c r="BF215" s="49"/>
    </row>
    <row r="216" spans="1:58" x14ac:dyDescent="0.25">
      <c r="A216" s="334"/>
      <c r="B216" s="190" t="s">
        <v>251</v>
      </c>
      <c r="C216" s="191">
        <v>28619.789165576611</v>
      </c>
      <c r="D216" s="192">
        <v>574.44036622168426</v>
      </c>
      <c r="E216" s="192">
        <v>518.28802105480406</v>
      </c>
      <c r="F216" s="192">
        <v>1813.9618719730643</v>
      </c>
      <c r="G216" s="192">
        <v>4040.3272067817998</v>
      </c>
      <c r="H216" s="192">
        <v>1146.1006619297696</v>
      </c>
      <c r="I216" s="192">
        <v>1818862.3314448409</v>
      </c>
      <c r="J216" s="192">
        <v>576829.31291916012</v>
      </c>
      <c r="K216" s="193">
        <f t="shared" si="7"/>
        <v>1910.1018511876366</v>
      </c>
      <c r="L216" s="192">
        <v>1146.1006619297696</v>
      </c>
      <c r="M216" s="322"/>
      <c r="N216" s="334"/>
      <c r="O216" s="190" t="s">
        <v>251</v>
      </c>
      <c r="P216" s="191">
        <v>45718.533424847381</v>
      </c>
      <c r="Q216" s="192">
        <v>4165.3847893818365</v>
      </c>
      <c r="R216" s="192">
        <v>3779.8921100146536</v>
      </c>
      <c r="S216" s="192">
        <v>1813.9618719730643</v>
      </c>
      <c r="T216" s="192">
        <v>4040.3272067817993</v>
      </c>
      <c r="U216" s="192">
        <v>29573.383767838532</v>
      </c>
      <c r="V216" s="192">
        <v>1914944.6579472749</v>
      </c>
      <c r="W216" s="192">
        <v>607304.0205077494</v>
      </c>
      <c r="X216" s="193">
        <f t="shared" si="8"/>
        <v>1910.1018511876366</v>
      </c>
      <c r="Y216" s="204"/>
      <c r="Z216" s="49"/>
      <c r="AA216" s="49"/>
      <c r="AB216" s="49"/>
      <c r="AC216" s="49"/>
      <c r="AD216" s="49"/>
      <c r="AE216" s="49"/>
      <c r="AF216" s="49"/>
      <c r="AG216" s="49"/>
      <c r="AH216" s="49"/>
      <c r="AI216" s="49"/>
      <c r="AJ216" s="49"/>
      <c r="AK216" s="49"/>
      <c r="AL216" s="49"/>
      <c r="AM216" s="49"/>
      <c r="AN216" s="49"/>
      <c r="AO216" s="49"/>
      <c r="AP216" s="49"/>
      <c r="AQ216" s="49"/>
      <c r="AR216" s="49"/>
      <c r="AS216" s="49"/>
      <c r="AT216" s="49"/>
      <c r="AU216" s="49"/>
      <c r="AV216" s="49"/>
      <c r="AW216" s="49"/>
      <c r="AX216" s="49"/>
      <c r="AY216" s="49"/>
      <c r="AZ216" s="49"/>
      <c r="BA216" s="49"/>
      <c r="BB216" s="49"/>
      <c r="BC216" s="49"/>
      <c r="BD216" s="49"/>
      <c r="BE216" s="49"/>
      <c r="BF216" s="49"/>
    </row>
    <row r="217" spans="1:58" x14ac:dyDescent="0.25">
      <c r="A217" s="334"/>
      <c r="B217" s="190" t="s">
        <v>252</v>
      </c>
      <c r="C217" s="191">
        <v>149556.72584783801</v>
      </c>
      <c r="D217" s="192">
        <v>3094.3456868738617</v>
      </c>
      <c r="E217" s="192">
        <v>2821.5280535886086</v>
      </c>
      <c r="F217" s="192">
        <v>9386.1345424096035</v>
      </c>
      <c r="G217" s="192">
        <v>22796.435501383909</v>
      </c>
      <c r="H217" s="192">
        <v>6574.0417858271885</v>
      </c>
      <c r="I217" s="192">
        <v>10008658.882912237</v>
      </c>
      <c r="J217" s="192">
        <v>3144082.3630312816</v>
      </c>
      <c r="K217" s="193">
        <f t="shared" si="7"/>
        <v>9883.5996731573123</v>
      </c>
      <c r="L217" s="192">
        <v>6574.0417858271885</v>
      </c>
      <c r="M217" s="322"/>
      <c r="N217" s="334"/>
      <c r="O217" s="190" t="s">
        <v>252</v>
      </c>
      <c r="P217" s="191">
        <v>260815.79522160071</v>
      </c>
      <c r="Q217" s="192">
        <v>22631.132202417979</v>
      </c>
      <c r="R217" s="192">
        <v>20795.663960688311</v>
      </c>
      <c r="S217" s="192">
        <v>9386.1345424096016</v>
      </c>
      <c r="T217" s="192">
        <v>22796.435501383909</v>
      </c>
      <c r="U217" s="192">
        <v>171068.93786203244</v>
      </c>
      <c r="V217" s="192">
        <v>10532408.17389759</v>
      </c>
      <c r="W217" s="192">
        <v>3308610.879767146</v>
      </c>
      <c r="X217" s="193">
        <f t="shared" si="8"/>
        <v>9883.5996731573105</v>
      </c>
      <c r="Y217" s="204"/>
      <c r="Z217" s="49"/>
      <c r="AA217" s="49"/>
      <c r="AB217" s="296"/>
      <c r="AC217" s="49"/>
      <c r="AD217" s="49"/>
      <c r="AE217" s="49"/>
      <c r="AF217" s="49"/>
      <c r="AG217" s="49"/>
      <c r="AH217" s="49"/>
      <c r="AI217" s="49"/>
      <c r="AJ217" s="49"/>
      <c r="AK217" s="49"/>
      <c r="AL217" s="49"/>
      <c r="AM217" s="49"/>
      <c r="AN217" s="49"/>
      <c r="AO217" s="49"/>
      <c r="AP217" s="49"/>
      <c r="AQ217" s="49"/>
      <c r="AR217" s="49"/>
      <c r="AS217" s="49"/>
      <c r="AT217" s="49"/>
      <c r="AU217" s="49"/>
      <c r="AV217" s="49"/>
      <c r="AW217" s="49"/>
      <c r="AX217" s="49"/>
      <c r="AY217" s="49"/>
      <c r="AZ217" s="49"/>
      <c r="BA217" s="49"/>
      <c r="BB217" s="49"/>
      <c r="BC217" s="49"/>
      <c r="BD217" s="49"/>
      <c r="BE217" s="49"/>
      <c r="BF217" s="49"/>
    </row>
    <row r="218" spans="1:58" x14ac:dyDescent="0.25">
      <c r="A218" s="334"/>
      <c r="B218" s="190" t="s">
        <v>253</v>
      </c>
      <c r="C218" s="191">
        <v>16354.443711634489</v>
      </c>
      <c r="D218" s="192">
        <v>220.87325865515746</v>
      </c>
      <c r="E218" s="192">
        <v>201.31659020839584</v>
      </c>
      <c r="F218" s="192">
        <v>705.31686022838994</v>
      </c>
      <c r="G218" s="192">
        <v>1661.7926449745048</v>
      </c>
      <c r="H218" s="192">
        <v>438.24916720906015</v>
      </c>
      <c r="I218" s="192">
        <v>728318.6962801452</v>
      </c>
      <c r="J218" s="192">
        <v>228860.33252481298</v>
      </c>
      <c r="K218" s="193">
        <f t="shared" si="7"/>
        <v>742.69865382049454</v>
      </c>
      <c r="L218" s="192">
        <v>438.24916720906015</v>
      </c>
      <c r="M218" s="322"/>
      <c r="N218" s="334"/>
      <c r="O218" s="190" t="s">
        <v>253</v>
      </c>
      <c r="P218" s="191">
        <v>20374.418771793957</v>
      </c>
      <c r="Q218" s="192">
        <v>1668.6077360674374</v>
      </c>
      <c r="R218" s="192">
        <v>1535.2514248221728</v>
      </c>
      <c r="S218" s="192">
        <v>705.31686022838994</v>
      </c>
      <c r="T218" s="192">
        <v>1661.7926449745048</v>
      </c>
      <c r="U218" s="192">
        <v>12404.812705667357</v>
      </c>
      <c r="V218" s="192">
        <v>766040.47553607542</v>
      </c>
      <c r="W218" s="192">
        <v>240713.68811473181</v>
      </c>
      <c r="X218" s="193">
        <f t="shared" si="8"/>
        <v>742.69865382049454</v>
      </c>
      <c r="Y218" s="204"/>
      <c r="Z218" s="49"/>
      <c r="AA218" s="49"/>
      <c r="AB218" s="49"/>
      <c r="AC218" s="49"/>
      <c r="AD218" s="49"/>
      <c r="AE218" s="49"/>
      <c r="AF218" s="49"/>
      <c r="AG218" s="49"/>
      <c r="AH218" s="49"/>
      <c r="AI218" s="49"/>
      <c r="AJ218" s="49"/>
      <c r="AK218" s="49"/>
      <c r="AL218" s="49"/>
      <c r="AM218" s="49"/>
      <c r="AN218" s="49"/>
      <c r="AO218" s="49"/>
      <c r="AP218" s="49"/>
      <c r="AQ218" s="49"/>
      <c r="AR218" s="49"/>
      <c r="AS218" s="49"/>
      <c r="AT218" s="49"/>
      <c r="AU218" s="49"/>
      <c r="AV218" s="49"/>
      <c r="AW218" s="49"/>
      <c r="AX218" s="49"/>
      <c r="AY218" s="49"/>
      <c r="AZ218" s="49"/>
      <c r="BA218" s="49"/>
      <c r="BB218" s="49"/>
      <c r="BC218" s="49"/>
      <c r="BD218" s="49"/>
      <c r="BE218" s="49"/>
      <c r="BF218" s="49"/>
    </row>
    <row r="219" spans="1:58" ht="15.75" thickBot="1" x14ac:dyDescent="0.3">
      <c r="A219" s="335"/>
      <c r="B219" s="198" t="s">
        <v>254</v>
      </c>
      <c r="C219" s="199">
        <v>854453.03374090826</v>
      </c>
      <c r="D219" s="200">
        <v>17562.199059368879</v>
      </c>
      <c r="E219" s="200">
        <v>16010.548201946556</v>
      </c>
      <c r="F219" s="200">
        <v>49286.594241299674</v>
      </c>
      <c r="G219" s="200">
        <v>117869.60609804191</v>
      </c>
      <c r="H219" s="200">
        <v>49669.951144877356</v>
      </c>
      <c r="I219" s="200">
        <v>51836711.406421088</v>
      </c>
      <c r="J219" s="200">
        <v>16291096.271577133</v>
      </c>
      <c r="K219" s="201">
        <f t="shared" si="7"/>
        <v>51898.783736088553</v>
      </c>
      <c r="L219" s="200">
        <v>50877.35004301311</v>
      </c>
      <c r="M219" s="184">
        <f>H219/L219</f>
        <v>0.97626843974548627</v>
      </c>
      <c r="N219" s="335"/>
      <c r="O219" s="198" t="s">
        <v>254</v>
      </c>
      <c r="P219" s="199">
        <v>1351132.8757993805</v>
      </c>
      <c r="Q219" s="200">
        <v>118368.17400105888</v>
      </c>
      <c r="R219" s="200">
        <v>108800.27058013338</v>
      </c>
      <c r="S219" s="200">
        <v>49286.594241299674</v>
      </c>
      <c r="T219" s="200">
        <v>117869.60609804191</v>
      </c>
      <c r="U219" s="200">
        <v>884062.89184821211</v>
      </c>
      <c r="V219" s="200">
        <v>54550683.772729382</v>
      </c>
      <c r="W219" s="200">
        <v>17144041.99058453</v>
      </c>
      <c r="X219" s="201">
        <f t="shared" si="8"/>
        <v>51898.783736088553</v>
      </c>
      <c r="Y219" s="204"/>
      <c r="Z219" s="49"/>
      <c r="AA219" s="49"/>
      <c r="AB219" s="49"/>
      <c r="AC219" s="49"/>
      <c r="AD219" s="49"/>
      <c r="AE219" s="49"/>
      <c r="AF219" s="49"/>
      <c r="AG219" s="49"/>
      <c r="AH219" s="49"/>
      <c r="AI219" s="49"/>
      <c r="AJ219" s="49"/>
      <c r="AK219" s="49"/>
      <c r="AL219" s="49"/>
      <c r="AM219" s="49"/>
      <c r="AN219" s="49"/>
      <c r="AO219" s="49"/>
      <c r="AP219" s="49"/>
      <c r="AQ219" s="49"/>
      <c r="AR219" s="49"/>
      <c r="AS219" s="49"/>
      <c r="AT219" s="49"/>
      <c r="AU219" s="49"/>
      <c r="AV219" s="49"/>
      <c r="AW219" s="49"/>
      <c r="AX219" s="49"/>
      <c r="AY219" s="49"/>
      <c r="AZ219" s="49"/>
      <c r="BA219" s="49"/>
      <c r="BB219" s="49"/>
      <c r="BC219" s="49"/>
      <c r="BD219" s="49"/>
      <c r="BE219" s="49"/>
      <c r="BF219" s="49"/>
    </row>
    <row r="220" spans="1:58" ht="15.75" thickTop="1" x14ac:dyDescent="0.25">
      <c r="A220" s="333">
        <f>A210+1</f>
        <v>2023</v>
      </c>
      <c r="B220" s="185" t="s">
        <v>245</v>
      </c>
      <c r="C220" s="186">
        <v>27146.290841863709</v>
      </c>
      <c r="D220" s="187">
        <v>354.4555338780292</v>
      </c>
      <c r="E220" s="187">
        <v>323.0246219281384</v>
      </c>
      <c r="F220" s="187">
        <v>1182.9271615062059</v>
      </c>
      <c r="G220" s="187">
        <v>2792.7828022208673</v>
      </c>
      <c r="H220" s="187">
        <v>802.97647086254199</v>
      </c>
      <c r="I220" s="187">
        <v>1238899.4567019956</v>
      </c>
      <c r="J220" s="187">
        <v>389223.7228814009</v>
      </c>
      <c r="K220" s="188">
        <f t="shared" si="7"/>
        <v>1245.6223010660349</v>
      </c>
      <c r="L220" s="187">
        <v>802.97647086254199</v>
      </c>
      <c r="M220" s="322"/>
      <c r="N220" s="333">
        <f>N210+1</f>
        <v>2023</v>
      </c>
      <c r="O220" s="185" t="s">
        <v>245</v>
      </c>
      <c r="P220" s="186">
        <v>34314.70289919831</v>
      </c>
      <c r="Q220" s="187">
        <v>2823.2336765316313</v>
      </c>
      <c r="R220" s="187">
        <v>2595.250720371133</v>
      </c>
      <c r="S220" s="187">
        <v>1182.9271615062059</v>
      </c>
      <c r="T220" s="187">
        <v>2792.7828022208673</v>
      </c>
      <c r="U220" s="187">
        <v>21036.117214652808</v>
      </c>
      <c r="V220" s="187">
        <v>1302975.6035571934</v>
      </c>
      <c r="W220" s="187">
        <v>409354.45769143704</v>
      </c>
      <c r="X220" s="188">
        <f t="shared" si="8"/>
        <v>1245.6223010660349</v>
      </c>
      <c r="Y220" s="204"/>
      <c r="Z220" s="49"/>
      <c r="AA220" s="49"/>
      <c r="AB220" s="49"/>
      <c r="AC220" s="49"/>
      <c r="AD220" s="49"/>
      <c r="AE220" s="49"/>
      <c r="AF220" s="49"/>
      <c r="AG220" s="49"/>
      <c r="AH220" s="49"/>
      <c r="AI220" s="49"/>
      <c r="AJ220" s="49"/>
      <c r="AK220" s="49"/>
      <c r="AL220" s="49"/>
      <c r="AM220" s="49"/>
      <c r="AN220" s="49"/>
      <c r="AO220" s="49"/>
      <c r="AP220" s="49"/>
      <c r="AQ220" s="49"/>
      <c r="AR220" s="49"/>
      <c r="AS220" s="49"/>
      <c r="AT220" s="49"/>
      <c r="AU220" s="49"/>
      <c r="AV220" s="49"/>
      <c r="AW220" s="49"/>
      <c r="AX220" s="49"/>
      <c r="AY220" s="49"/>
      <c r="AZ220" s="49"/>
      <c r="BA220" s="49"/>
      <c r="BB220" s="49"/>
      <c r="BC220" s="49"/>
      <c r="BD220" s="49"/>
      <c r="BE220" s="49"/>
      <c r="BF220" s="49"/>
    </row>
    <row r="221" spans="1:58" x14ac:dyDescent="0.25">
      <c r="A221" s="334"/>
      <c r="B221" s="190" t="s">
        <v>246</v>
      </c>
      <c r="C221" s="191">
        <v>99180.96753408073</v>
      </c>
      <c r="D221" s="192">
        <v>2132.7917754661171</v>
      </c>
      <c r="E221" s="192">
        <v>1944.0561094279467</v>
      </c>
      <c r="F221" s="192">
        <v>3796.0827941423049</v>
      </c>
      <c r="G221" s="192">
        <v>8941.6852636504809</v>
      </c>
      <c r="H221" s="192">
        <v>12623.375866433355</v>
      </c>
      <c r="I221" s="192">
        <v>3889898.4978897315</v>
      </c>
      <c r="J221" s="192">
        <v>1222085.6103957687</v>
      </c>
      <c r="K221" s="193">
        <f t="shared" si="7"/>
        <v>3997.2751822318469</v>
      </c>
      <c r="L221" s="192">
        <v>12623.375866433355</v>
      </c>
      <c r="M221" s="322"/>
      <c r="N221" s="334"/>
      <c r="O221" s="190" t="s">
        <v>246</v>
      </c>
      <c r="P221" s="191">
        <v>110123.16745491028</v>
      </c>
      <c r="Q221" s="192">
        <v>8948.5877603914269</v>
      </c>
      <c r="R221" s="192">
        <v>8232.7007395601122</v>
      </c>
      <c r="S221" s="192">
        <v>3796.0827941423045</v>
      </c>
      <c r="T221" s="192">
        <v>8941.6852636504809</v>
      </c>
      <c r="U221" s="192">
        <v>66388.587298463433</v>
      </c>
      <c r="V221" s="192">
        <v>4091307.0836218381</v>
      </c>
      <c r="W221" s="192">
        <v>1285361.9489858113</v>
      </c>
      <c r="X221" s="193">
        <f t="shared" si="8"/>
        <v>3997.2751822318464</v>
      </c>
      <c r="Y221" s="204"/>
      <c r="Z221" s="49"/>
      <c r="AA221" s="49"/>
      <c r="AB221" s="49"/>
      <c r="AC221" s="49"/>
      <c r="AD221" s="49"/>
      <c r="AE221" s="49"/>
      <c r="AF221" s="49"/>
      <c r="AG221" s="49"/>
      <c r="AH221" s="49"/>
      <c r="AI221" s="49"/>
      <c r="AJ221" s="49"/>
      <c r="AK221" s="49"/>
      <c r="AL221" s="49"/>
      <c r="AM221" s="49"/>
      <c r="AN221" s="49"/>
      <c r="AO221" s="49"/>
      <c r="AP221" s="49"/>
      <c r="AQ221" s="49"/>
      <c r="AR221" s="49"/>
      <c r="AS221" s="49"/>
      <c r="AT221" s="49"/>
      <c r="AU221" s="49"/>
      <c r="AV221" s="49"/>
      <c r="AW221" s="49"/>
      <c r="AX221" s="49"/>
      <c r="AY221" s="49"/>
      <c r="AZ221" s="49"/>
      <c r="BA221" s="49"/>
      <c r="BB221" s="49"/>
      <c r="BC221" s="49"/>
      <c r="BD221" s="49"/>
      <c r="BE221" s="49"/>
      <c r="BF221" s="49"/>
    </row>
    <row r="222" spans="1:58" x14ac:dyDescent="0.25">
      <c r="A222" s="334"/>
      <c r="B222" s="194" t="s">
        <v>247</v>
      </c>
      <c r="C222" s="195">
        <v>268668.37406449008</v>
      </c>
      <c r="D222" s="196">
        <v>6055.9886321469239</v>
      </c>
      <c r="E222" s="196">
        <v>5533.6072561233477</v>
      </c>
      <c r="F222" s="196">
        <v>18522.90299981886</v>
      </c>
      <c r="G222" s="196">
        <v>43852.944064552059</v>
      </c>
      <c r="H222" s="176">
        <v>11915.064618497618</v>
      </c>
      <c r="I222" s="196">
        <v>19663538.095199239</v>
      </c>
      <c r="J222" s="196">
        <v>6178160.2644062061</v>
      </c>
      <c r="K222" s="197">
        <f t="shared" si="7"/>
        <v>19504.616858809259</v>
      </c>
      <c r="L222" s="196">
        <v>13176.79646704948</v>
      </c>
      <c r="M222" s="178">
        <f>H222/L222</f>
        <v>0.90424593324280234</v>
      </c>
      <c r="N222" s="334"/>
      <c r="O222" s="190" t="s">
        <v>247</v>
      </c>
      <c r="P222" s="191">
        <v>502263.31463692244</v>
      </c>
      <c r="Q222" s="192">
        <v>44541.800887403202</v>
      </c>
      <c r="R222" s="192">
        <v>41028.837797758177</v>
      </c>
      <c r="S222" s="192">
        <v>18522.90299981886</v>
      </c>
      <c r="T222" s="192">
        <v>43852.944064552059</v>
      </c>
      <c r="U222" s="179">
        <v>333243.0820025882</v>
      </c>
      <c r="V222" s="192">
        <v>20695530.039605714</v>
      </c>
      <c r="W222" s="192">
        <v>6502405.8588725077</v>
      </c>
      <c r="X222" s="193">
        <f t="shared" si="8"/>
        <v>19504.616858809259</v>
      </c>
      <c r="Y222" s="204"/>
      <c r="Z222" s="49"/>
      <c r="AA222" s="49"/>
      <c r="AB222" s="49"/>
      <c r="AC222" s="49"/>
      <c r="AD222" s="49"/>
      <c r="AE222" s="49"/>
      <c r="AF222" s="49"/>
      <c r="AG222" s="49"/>
      <c r="AH222" s="49"/>
      <c r="AI222" s="49"/>
      <c r="AJ222" s="49"/>
      <c r="AK222" s="49"/>
      <c r="AL222" s="49"/>
      <c r="AM222" s="49"/>
      <c r="AN222" s="49"/>
      <c r="AO222" s="49"/>
      <c r="AP222" s="49"/>
      <c r="AQ222" s="49"/>
      <c r="AR222" s="49"/>
      <c r="AS222" s="49"/>
      <c r="AT222" s="49"/>
      <c r="AU222" s="49"/>
      <c r="AV222" s="49"/>
      <c r="AW222" s="49"/>
      <c r="AX222" s="49"/>
      <c r="AY222" s="49"/>
      <c r="AZ222" s="49"/>
      <c r="BA222" s="49"/>
      <c r="BB222" s="49"/>
      <c r="BC222" s="49"/>
      <c r="BD222" s="49"/>
      <c r="BE222" s="49"/>
      <c r="BF222" s="49"/>
    </row>
    <row r="223" spans="1:58" x14ac:dyDescent="0.25">
      <c r="A223" s="334"/>
      <c r="B223" s="190" t="s">
        <v>248</v>
      </c>
      <c r="C223" s="191">
        <v>151538.34296735688</v>
      </c>
      <c r="D223" s="192">
        <v>3487.8662941241223</v>
      </c>
      <c r="E223" s="192">
        <v>3175.3485627488049</v>
      </c>
      <c r="F223" s="192">
        <v>10446.499214066596</v>
      </c>
      <c r="G223" s="192">
        <v>25727.025734276864</v>
      </c>
      <c r="H223" s="192">
        <v>6814.5505546396271</v>
      </c>
      <c r="I223" s="192">
        <v>10932125.673384123</v>
      </c>
      <c r="J223" s="192">
        <v>3434562.6065715877</v>
      </c>
      <c r="K223" s="193">
        <f t="shared" si="7"/>
        <v>11000.163672412125</v>
      </c>
      <c r="L223" s="192">
        <v>6814.5505546396271</v>
      </c>
      <c r="M223" s="322"/>
      <c r="N223" s="334"/>
      <c r="O223" s="190" t="s">
        <v>248</v>
      </c>
      <c r="P223" s="191">
        <v>281681.26586947631</v>
      </c>
      <c r="Q223" s="192">
        <v>25494.623810297137</v>
      </c>
      <c r="R223" s="192">
        <v>23401.416992029215</v>
      </c>
      <c r="S223" s="192">
        <v>10446.499214066596</v>
      </c>
      <c r="T223" s="192">
        <v>25727.025734276864</v>
      </c>
      <c r="U223" s="192">
        <v>190371.68039616861</v>
      </c>
      <c r="V223" s="192">
        <v>11511864.361049188</v>
      </c>
      <c r="W223" s="192">
        <v>3616700.0058803111</v>
      </c>
      <c r="X223" s="193">
        <f t="shared" si="8"/>
        <v>11000.163672412125</v>
      </c>
      <c r="Y223" s="204"/>
      <c r="Z223" s="49"/>
      <c r="AA223" s="49"/>
      <c r="AB223" s="49"/>
      <c r="AC223" s="49"/>
      <c r="AD223" s="49"/>
      <c r="AE223" s="49"/>
      <c r="AF223" s="49"/>
      <c r="AG223" s="49"/>
      <c r="AH223" s="49"/>
      <c r="AI223" s="49"/>
      <c r="AJ223" s="49"/>
      <c r="AK223" s="49"/>
      <c r="AL223" s="49"/>
      <c r="AM223" s="49"/>
      <c r="AN223" s="49"/>
      <c r="AO223" s="49"/>
      <c r="AP223" s="49"/>
      <c r="AQ223" s="49"/>
      <c r="AR223" s="49"/>
      <c r="AS223" s="49"/>
      <c r="AT223" s="49"/>
      <c r="AU223" s="49"/>
      <c r="AV223" s="49"/>
      <c r="AW223" s="49"/>
      <c r="AX223" s="49"/>
      <c r="AY223" s="49"/>
      <c r="AZ223" s="49"/>
      <c r="BA223" s="49"/>
      <c r="BB223" s="49"/>
      <c r="BC223" s="49"/>
      <c r="BD223" s="49"/>
      <c r="BE223" s="49"/>
      <c r="BF223" s="49"/>
    </row>
    <row r="224" spans="1:58" x14ac:dyDescent="0.25">
      <c r="A224" s="334"/>
      <c r="B224" s="190" t="s">
        <v>249</v>
      </c>
      <c r="C224" s="191">
        <v>31731.685733328079</v>
      </c>
      <c r="D224" s="192">
        <v>643.64958112600914</v>
      </c>
      <c r="E224" s="192">
        <v>586.35446457370438</v>
      </c>
      <c r="F224" s="192">
        <v>2043.2415824410436</v>
      </c>
      <c r="G224" s="192">
        <v>4818.1208116778635</v>
      </c>
      <c r="H224" s="192">
        <v>1378.1443912294303</v>
      </c>
      <c r="I224" s="192">
        <v>2126814.9151981929</v>
      </c>
      <c r="J224" s="192">
        <v>668179.32089688897</v>
      </c>
      <c r="K224" s="193">
        <f t="shared" si="7"/>
        <v>2151.5333863104188</v>
      </c>
      <c r="L224" s="192">
        <v>1378.1443912294303</v>
      </c>
      <c r="M224" s="322"/>
      <c r="N224" s="334"/>
      <c r="O224" s="190" t="s">
        <v>249</v>
      </c>
      <c r="P224" s="191">
        <v>56204.428973427581</v>
      </c>
      <c r="Q224" s="192">
        <v>4845.3835197350336</v>
      </c>
      <c r="R224" s="192">
        <v>4451.0471574000321</v>
      </c>
      <c r="S224" s="192">
        <v>2043.2415824410436</v>
      </c>
      <c r="T224" s="192">
        <v>4818.1208116778635</v>
      </c>
      <c r="U224" s="192">
        <v>35982.116191458117</v>
      </c>
      <c r="V224" s="192">
        <v>2235047.9351866473</v>
      </c>
      <c r="W224" s="192">
        <v>702182.78084341879</v>
      </c>
      <c r="X224" s="193">
        <f t="shared" si="8"/>
        <v>2151.5333863104188</v>
      </c>
      <c r="Y224" s="204"/>
      <c r="Z224" s="49"/>
      <c r="AA224" s="49"/>
      <c r="AB224" s="49"/>
      <c r="AC224" s="49"/>
      <c r="AD224" s="49"/>
      <c r="AE224" s="49"/>
      <c r="AF224" s="49"/>
      <c r="AG224" s="49"/>
      <c r="AH224" s="49"/>
      <c r="AI224" s="49"/>
      <c r="AJ224" s="49"/>
      <c r="AK224" s="49"/>
      <c r="AL224" s="49"/>
      <c r="AM224" s="49"/>
      <c r="AN224" s="49"/>
      <c r="AO224" s="49"/>
      <c r="AP224" s="49"/>
      <c r="AQ224" s="49"/>
      <c r="AR224" s="49"/>
      <c r="AS224" s="49"/>
      <c r="AT224" s="49"/>
      <c r="AU224" s="49"/>
      <c r="AV224" s="49"/>
      <c r="AW224" s="49"/>
      <c r="AX224" s="49"/>
      <c r="AY224" s="49"/>
      <c r="AZ224" s="49"/>
      <c r="BA224" s="49"/>
      <c r="BB224" s="49"/>
      <c r="BC224" s="49"/>
      <c r="BD224" s="49"/>
      <c r="BE224" s="49"/>
      <c r="BF224" s="49"/>
    </row>
    <row r="225" spans="1:58" x14ac:dyDescent="0.25">
      <c r="A225" s="334"/>
      <c r="B225" s="190" t="s">
        <v>250</v>
      </c>
      <c r="C225" s="191">
        <v>64881.195825557872</v>
      </c>
      <c r="D225" s="192">
        <v>1540.3255173775917</v>
      </c>
      <c r="E225" s="192">
        <v>1401.9065076837855</v>
      </c>
      <c r="F225" s="192">
        <v>2874.8268949697654</v>
      </c>
      <c r="G225" s="192">
        <v>6779.0673445469947</v>
      </c>
      <c r="H225" s="192">
        <v>9635.986838265675</v>
      </c>
      <c r="I225" s="192">
        <v>2992045.6865120246</v>
      </c>
      <c r="J225" s="192">
        <v>940008.06990638515</v>
      </c>
      <c r="K225" s="193">
        <f t="shared" si="7"/>
        <v>3027.1927204031626</v>
      </c>
      <c r="L225" s="192">
        <v>9635.986838265675</v>
      </c>
      <c r="M225" s="322"/>
      <c r="N225" s="334"/>
      <c r="O225" s="190" t="s">
        <v>250</v>
      </c>
      <c r="P225" s="191">
        <v>79211.847139743157</v>
      </c>
      <c r="Q225" s="192">
        <v>6817.4270305208793</v>
      </c>
      <c r="R225" s="192">
        <v>6262.5979162792119</v>
      </c>
      <c r="S225" s="192">
        <v>2874.8268949697654</v>
      </c>
      <c r="T225" s="192">
        <v>6779.0673445469947</v>
      </c>
      <c r="U225" s="192">
        <v>50626.619936178948</v>
      </c>
      <c r="V225" s="192">
        <v>3144698.9961919803</v>
      </c>
      <c r="W225" s="192">
        <v>987967.01105622982</v>
      </c>
      <c r="X225" s="193">
        <f t="shared" si="8"/>
        <v>3027.1927204031626</v>
      </c>
      <c r="Y225" s="204"/>
      <c r="Z225" s="49"/>
      <c r="AA225" s="49"/>
      <c r="AB225" s="49"/>
      <c r="AC225" s="49"/>
      <c r="AD225" s="49"/>
      <c r="AE225" s="49"/>
      <c r="AF225" s="49"/>
      <c r="AG225" s="49"/>
      <c r="AH225" s="49"/>
      <c r="AI225" s="49"/>
      <c r="AJ225" s="49"/>
      <c r="AK225" s="49"/>
      <c r="AL225" s="49"/>
      <c r="AM225" s="49"/>
      <c r="AN225" s="49"/>
      <c r="AO225" s="49"/>
      <c r="AP225" s="49"/>
      <c r="AQ225" s="49"/>
      <c r="AR225" s="49"/>
      <c r="AS225" s="49"/>
      <c r="AT225" s="49"/>
      <c r="AU225" s="49"/>
      <c r="AV225" s="49"/>
      <c r="AW225" s="49"/>
      <c r="AX225" s="49"/>
      <c r="AY225" s="49"/>
      <c r="AZ225" s="49"/>
      <c r="BA225" s="49"/>
      <c r="BB225" s="49"/>
      <c r="BC225" s="49"/>
      <c r="BD225" s="49"/>
      <c r="BE225" s="49"/>
      <c r="BF225" s="49"/>
    </row>
    <row r="226" spans="1:58" x14ac:dyDescent="0.25">
      <c r="A226" s="334"/>
      <c r="B226" s="190" t="s">
        <v>251</v>
      </c>
      <c r="C226" s="191">
        <v>27459.525587694137</v>
      </c>
      <c r="D226" s="192">
        <v>593.3968983069999</v>
      </c>
      <c r="E226" s="192">
        <v>535.39152574961258</v>
      </c>
      <c r="F226" s="192">
        <v>1873.8226137481752</v>
      </c>
      <c r="G226" s="192">
        <v>4173.6580046055988</v>
      </c>
      <c r="H226" s="192">
        <v>1183.9219837734518</v>
      </c>
      <c r="I226" s="192">
        <v>1878884.7883825209</v>
      </c>
      <c r="J226" s="192">
        <v>595864.68024549237</v>
      </c>
      <c r="K226" s="193">
        <f t="shared" si="7"/>
        <v>1973.1352122768283</v>
      </c>
      <c r="L226" s="192">
        <v>1183.9219837734518</v>
      </c>
      <c r="M226" s="322"/>
      <c r="N226" s="334"/>
      <c r="O226" s="190" t="s">
        <v>251</v>
      </c>
      <c r="P226" s="191">
        <v>47173.606261007168</v>
      </c>
      <c r="Q226" s="192">
        <v>4302.8424874314369</v>
      </c>
      <c r="R226" s="192">
        <v>3904.6285496451369</v>
      </c>
      <c r="S226" s="192">
        <v>1873.8226137481752</v>
      </c>
      <c r="T226" s="192">
        <v>4173.6580046055988</v>
      </c>
      <c r="U226" s="192">
        <v>30549.3054321772</v>
      </c>
      <c r="V226" s="192">
        <v>1978137.8316595347</v>
      </c>
      <c r="W226" s="192">
        <v>627345.05318450509</v>
      </c>
      <c r="X226" s="193">
        <f t="shared" si="8"/>
        <v>1973.1352122768283</v>
      </c>
      <c r="Y226" s="204"/>
      <c r="Z226" s="49"/>
      <c r="AA226" s="49"/>
      <c r="AB226" s="49"/>
      <c r="AC226" s="49"/>
      <c r="AD226" s="49"/>
      <c r="AE226" s="49"/>
      <c r="AF226" s="49"/>
      <c r="AG226" s="49"/>
      <c r="AH226" s="49"/>
      <c r="AI226" s="49"/>
      <c r="AJ226" s="49"/>
      <c r="AK226" s="49"/>
      <c r="AL226" s="49"/>
      <c r="AM226" s="49"/>
      <c r="AN226" s="49"/>
      <c r="AO226" s="49"/>
      <c r="AP226" s="49"/>
      <c r="AQ226" s="49"/>
      <c r="AR226" s="49"/>
      <c r="AS226" s="49"/>
      <c r="AT226" s="49"/>
      <c r="AU226" s="49"/>
      <c r="AV226" s="49"/>
      <c r="AW226" s="49"/>
      <c r="AX226" s="49"/>
      <c r="AY226" s="49"/>
      <c r="AZ226" s="49"/>
      <c r="BA226" s="49"/>
      <c r="BB226" s="49"/>
      <c r="BC226" s="49"/>
      <c r="BD226" s="49"/>
      <c r="BE226" s="49"/>
      <c r="BF226" s="49"/>
    </row>
    <row r="227" spans="1:58" x14ac:dyDescent="0.25">
      <c r="A227" s="334"/>
      <c r="B227" s="190" t="s">
        <v>252</v>
      </c>
      <c r="C227" s="191">
        <v>144243.8953437992</v>
      </c>
      <c r="D227" s="192">
        <v>3278.6332927308808</v>
      </c>
      <c r="E227" s="192">
        <v>2989.6005573916104</v>
      </c>
      <c r="F227" s="192">
        <v>9923.4029235651615</v>
      </c>
      <c r="G227" s="192">
        <v>24115.66281787699</v>
      </c>
      <c r="H227" s="192">
        <v>6973.2466978748171</v>
      </c>
      <c r="I227" s="192">
        <v>10620174.997998601</v>
      </c>
      <c r="J227" s="192">
        <v>3336171.2487826026</v>
      </c>
      <c r="K227" s="193">
        <f t="shared" si="7"/>
        <v>10449.343278514114</v>
      </c>
      <c r="L227" s="192">
        <v>6973.2466978748171</v>
      </c>
      <c r="M227" s="322"/>
      <c r="N227" s="334"/>
      <c r="O227" s="190" t="s">
        <v>252</v>
      </c>
      <c r="P227" s="191">
        <v>275966.49285211897</v>
      </c>
      <c r="Q227" s="192">
        <v>23977.571062459036</v>
      </c>
      <c r="R227" s="192">
        <v>22032.568777554596</v>
      </c>
      <c r="S227" s="192">
        <v>9923.4029235651615</v>
      </c>
      <c r="T227" s="192">
        <v>24115.66281787699</v>
      </c>
      <c r="U227" s="192">
        <v>181418.29717686796</v>
      </c>
      <c r="V227" s="192">
        <v>11175302.440860227</v>
      </c>
      <c r="W227" s="192">
        <v>3510556.2208016654</v>
      </c>
      <c r="X227" s="193">
        <f t="shared" si="8"/>
        <v>10449.343278514114</v>
      </c>
      <c r="Y227" s="204"/>
      <c r="Z227" s="49"/>
      <c r="AA227" s="49"/>
      <c r="AB227" s="49"/>
      <c r="AC227" s="49"/>
      <c r="AD227" s="49"/>
      <c r="AE227" s="49"/>
      <c r="AF227" s="49"/>
      <c r="AG227" s="49"/>
      <c r="AH227" s="49"/>
      <c r="AI227" s="49"/>
      <c r="AJ227" s="49"/>
      <c r="AK227" s="49"/>
      <c r="AL227" s="49"/>
      <c r="AM227" s="49"/>
      <c r="AN227" s="49"/>
      <c r="AO227" s="49"/>
      <c r="AP227" s="49"/>
      <c r="AQ227" s="49"/>
      <c r="AR227" s="49"/>
      <c r="AS227" s="49"/>
      <c r="AT227" s="49"/>
      <c r="AU227" s="49"/>
      <c r="AV227" s="49"/>
      <c r="AW227" s="49"/>
      <c r="AX227" s="49"/>
      <c r="AY227" s="49"/>
      <c r="AZ227" s="49"/>
      <c r="BA227" s="49"/>
      <c r="BB227" s="49"/>
      <c r="BC227" s="49"/>
      <c r="BD227" s="49"/>
      <c r="BE227" s="49"/>
      <c r="BF227" s="49"/>
    </row>
    <row r="228" spans="1:58" x14ac:dyDescent="0.25">
      <c r="A228" s="334"/>
      <c r="B228" s="190" t="s">
        <v>253</v>
      </c>
      <c r="C228" s="191">
        <v>16401.540270168563</v>
      </c>
      <c r="D228" s="192">
        <v>224.62810405229513</v>
      </c>
      <c r="E228" s="192">
        <v>204.73897224193857</v>
      </c>
      <c r="F228" s="192">
        <v>717.30724685227244</v>
      </c>
      <c r="G228" s="192">
        <v>1690.0431199390714</v>
      </c>
      <c r="H228" s="192">
        <v>445.69940305161413</v>
      </c>
      <c r="I228" s="192">
        <v>740700.1141169077</v>
      </c>
      <c r="J228" s="192">
        <v>232750.95817773481</v>
      </c>
      <c r="K228" s="193">
        <f t="shared" si="7"/>
        <v>755.32453093544279</v>
      </c>
      <c r="L228" s="192">
        <v>445.69940305161413</v>
      </c>
      <c r="M228" s="322"/>
      <c r="N228" s="334"/>
      <c r="O228" s="190" t="s">
        <v>253</v>
      </c>
      <c r="P228" s="191">
        <v>20650.994564116259</v>
      </c>
      <c r="Q228" s="192">
        <v>1696.974067580584</v>
      </c>
      <c r="R228" s="192">
        <v>1561.3506990441497</v>
      </c>
      <c r="S228" s="192">
        <v>717.30724685227244</v>
      </c>
      <c r="T228" s="192">
        <v>1690.0431199390714</v>
      </c>
      <c r="U228" s="192">
        <v>12615.694521663701</v>
      </c>
      <c r="V228" s="192">
        <v>779063.16362018872</v>
      </c>
      <c r="W228" s="192">
        <v>244805.82081268224</v>
      </c>
      <c r="X228" s="193">
        <f t="shared" si="8"/>
        <v>755.32453093544279</v>
      </c>
      <c r="Y228" s="204"/>
      <c r="Z228" s="49"/>
      <c r="AA228" s="49"/>
      <c r="AB228" s="49"/>
      <c r="AC228" s="49"/>
      <c r="AD228" s="49"/>
      <c r="AE228" s="49"/>
      <c r="AF228" s="49"/>
      <c r="AG228" s="49"/>
      <c r="AH228" s="49"/>
      <c r="AI228" s="49"/>
      <c r="AJ228" s="49"/>
      <c r="AK228" s="49"/>
      <c r="AL228" s="49"/>
      <c r="AM228" s="49"/>
      <c r="AN228" s="49"/>
      <c r="AO228" s="49"/>
      <c r="AP228" s="49"/>
      <c r="AQ228" s="49"/>
      <c r="AR228" s="49"/>
      <c r="AS228" s="49"/>
      <c r="AT228" s="49"/>
      <c r="AU228" s="49"/>
      <c r="AV228" s="49"/>
      <c r="AW228" s="49"/>
      <c r="AX228" s="49"/>
      <c r="AY228" s="49"/>
      <c r="AZ228" s="49"/>
      <c r="BA228" s="49"/>
      <c r="BB228" s="49"/>
      <c r="BC228" s="49"/>
      <c r="BD228" s="49"/>
      <c r="BE228" s="49"/>
      <c r="BF228" s="49"/>
    </row>
    <row r="229" spans="1:58" ht="15.75" thickBot="1" x14ac:dyDescent="0.3">
      <c r="A229" s="335"/>
      <c r="B229" s="198" t="s">
        <v>254</v>
      </c>
      <c r="C229" s="199">
        <v>831251.81816833932</v>
      </c>
      <c r="D229" s="200">
        <v>18311.735629208968</v>
      </c>
      <c r="E229" s="200">
        <v>16694.028577868889</v>
      </c>
      <c r="F229" s="200">
        <v>51381.01343111039</v>
      </c>
      <c r="G229" s="200">
        <v>122890.98996334679</v>
      </c>
      <c r="H229" s="200">
        <v>51772.966824628129</v>
      </c>
      <c r="I229" s="200">
        <v>54083082.225383334</v>
      </c>
      <c r="J229" s="200">
        <v>16997006.482264068</v>
      </c>
      <c r="K229" s="201">
        <f t="shared" si="7"/>
        <v>54104.20714295924</v>
      </c>
      <c r="L229" s="200">
        <v>53034.698673179992</v>
      </c>
      <c r="M229" s="184">
        <f>H229/L229</f>
        <v>0.97620931427692015</v>
      </c>
      <c r="N229" s="335"/>
      <c r="O229" s="198" t="s">
        <v>254</v>
      </c>
      <c r="P229" s="199">
        <v>1407589.8206509205</v>
      </c>
      <c r="Q229" s="200">
        <v>123448.44430235036</v>
      </c>
      <c r="R229" s="200">
        <v>113470.39934964175</v>
      </c>
      <c r="S229" s="200">
        <v>51381.01343111039</v>
      </c>
      <c r="T229" s="200">
        <v>122890.98996334679</v>
      </c>
      <c r="U229" s="200">
        <v>922231.50017021887</v>
      </c>
      <c r="V229" s="200">
        <v>56913927.455352508</v>
      </c>
      <c r="W229" s="200">
        <v>17886679.158128571</v>
      </c>
      <c r="X229" s="201">
        <f t="shared" si="8"/>
        <v>54104.20714295924</v>
      </c>
      <c r="Y229" s="204"/>
      <c r="Z229" s="49"/>
      <c r="AA229" s="49"/>
      <c r="AB229" s="49"/>
      <c r="AC229" s="49"/>
      <c r="AD229" s="49"/>
      <c r="AE229" s="49"/>
      <c r="AF229" s="49"/>
      <c r="AG229" s="49"/>
      <c r="AH229" s="49"/>
      <c r="AI229" s="49"/>
      <c r="AJ229" s="49"/>
      <c r="AK229" s="49"/>
      <c r="AL229" s="49"/>
      <c r="AM229" s="49"/>
      <c r="AN229" s="49"/>
      <c r="AO229" s="49"/>
      <c r="AP229" s="49"/>
      <c r="AQ229" s="49"/>
      <c r="AR229" s="49"/>
      <c r="AS229" s="49"/>
      <c r="AT229" s="49"/>
      <c r="AU229" s="49"/>
      <c r="AV229" s="49"/>
      <c r="AW229" s="49"/>
      <c r="AX229" s="49"/>
      <c r="AY229" s="49"/>
      <c r="AZ229" s="49"/>
      <c r="BA229" s="49"/>
      <c r="BB229" s="49"/>
      <c r="BC229" s="49"/>
      <c r="BD229" s="49"/>
      <c r="BE229" s="49"/>
      <c r="BF229" s="49"/>
    </row>
    <row r="230" spans="1:58" ht="15.75" thickTop="1" x14ac:dyDescent="0.25">
      <c r="A230" s="333">
        <f>A220+1</f>
        <v>2024</v>
      </c>
      <c r="B230" s="185" t="s">
        <v>245</v>
      </c>
      <c r="C230" s="186">
        <v>27502.879913560162</v>
      </c>
      <c r="D230" s="187">
        <v>366.15256649600406</v>
      </c>
      <c r="E230" s="187">
        <v>333.68443445176689</v>
      </c>
      <c r="F230" s="187">
        <v>1221.9637578359104</v>
      </c>
      <c r="G230" s="187">
        <v>2884.9446346941554</v>
      </c>
      <c r="H230" s="187">
        <v>829.47469440100576</v>
      </c>
      <c r="I230" s="187">
        <v>1279783.1387731612</v>
      </c>
      <c r="J230" s="187">
        <v>402068.10573648702</v>
      </c>
      <c r="K230" s="188">
        <f t="shared" si="7"/>
        <v>1286.7278370012136</v>
      </c>
      <c r="L230" s="187">
        <v>829.47469440100576</v>
      </c>
      <c r="M230" s="322"/>
      <c r="N230" s="333">
        <f>N220+1</f>
        <v>2024</v>
      </c>
      <c r="O230" s="185" t="s">
        <v>245</v>
      </c>
      <c r="P230" s="186">
        <v>35434.100981123709</v>
      </c>
      <c r="Q230" s="187">
        <v>2916.4003878571743</v>
      </c>
      <c r="R230" s="187">
        <v>2680.89399414338</v>
      </c>
      <c r="S230" s="187">
        <v>1221.9637578359104</v>
      </c>
      <c r="T230" s="187">
        <v>2884.9446346941554</v>
      </c>
      <c r="U230" s="187">
        <v>21730.309082736349</v>
      </c>
      <c r="V230" s="187">
        <v>1345973.7984745805</v>
      </c>
      <c r="W230" s="187">
        <v>422863.15479525435</v>
      </c>
      <c r="X230" s="188">
        <f t="shared" si="8"/>
        <v>1286.7278370012136</v>
      </c>
      <c r="Y230" s="204"/>
      <c r="Z230" s="49"/>
      <c r="AA230" s="49"/>
      <c r="AB230" s="49"/>
      <c r="AC230" s="49"/>
      <c r="AD230" s="49"/>
      <c r="AE230" s="49"/>
      <c r="AF230" s="49"/>
      <c r="AG230" s="49"/>
      <c r="AH230" s="49"/>
      <c r="AI230" s="49"/>
      <c r="AJ230" s="49"/>
      <c r="AK230" s="49"/>
      <c r="AL230" s="49"/>
      <c r="AM230" s="49"/>
      <c r="AN230" s="49"/>
      <c r="AO230" s="49"/>
      <c r="AP230" s="49"/>
      <c r="AQ230" s="49"/>
      <c r="AR230" s="49"/>
      <c r="AS230" s="49"/>
      <c r="AT230" s="49"/>
      <c r="AU230" s="49"/>
      <c r="AV230" s="49"/>
      <c r="AW230" s="49"/>
      <c r="AX230" s="49"/>
      <c r="AY230" s="49"/>
      <c r="AZ230" s="49"/>
      <c r="BA230" s="49"/>
      <c r="BB230" s="49"/>
      <c r="BC230" s="49"/>
      <c r="BD230" s="49"/>
      <c r="BE230" s="49"/>
      <c r="BF230" s="49"/>
    </row>
    <row r="231" spans="1:58" x14ac:dyDescent="0.25">
      <c r="A231" s="334"/>
      <c r="B231" s="190" t="s">
        <v>246</v>
      </c>
      <c r="C231" s="191">
        <v>102209.16085168654</v>
      </c>
      <c r="D231" s="192">
        <v>2203.1739040564985</v>
      </c>
      <c r="E231" s="192">
        <v>2008.2099610390683</v>
      </c>
      <c r="F231" s="192">
        <v>3921.3535263490003</v>
      </c>
      <c r="G231" s="192">
        <v>9236.7608773509455</v>
      </c>
      <c r="H231" s="192">
        <v>13039.947270025652</v>
      </c>
      <c r="I231" s="192">
        <v>4018265.1483200919</v>
      </c>
      <c r="J231" s="192">
        <v>1262414.4355388286</v>
      </c>
      <c r="K231" s="193">
        <f t="shared" si="7"/>
        <v>4129.1852632454975</v>
      </c>
      <c r="L231" s="192">
        <v>13039.947270025652</v>
      </c>
      <c r="M231" s="322"/>
      <c r="N231" s="334"/>
      <c r="O231" s="190" t="s">
        <v>246</v>
      </c>
      <c r="P231" s="191">
        <v>113717.72267244401</v>
      </c>
      <c r="Q231" s="192">
        <v>9243.891156484342</v>
      </c>
      <c r="R231" s="192">
        <v>8504.3798639655943</v>
      </c>
      <c r="S231" s="192">
        <v>3921.3535263489994</v>
      </c>
      <c r="T231" s="192">
        <v>9236.7608773509455</v>
      </c>
      <c r="U231" s="192">
        <v>68579.410679312714</v>
      </c>
      <c r="V231" s="192">
        <v>4226320.2173813581</v>
      </c>
      <c r="W231" s="192">
        <v>1327778.8933023429</v>
      </c>
      <c r="X231" s="193">
        <f t="shared" si="8"/>
        <v>4129.1852632454957</v>
      </c>
      <c r="Y231" s="204"/>
      <c r="Z231" s="49"/>
      <c r="AA231" s="49"/>
      <c r="AB231" s="49"/>
      <c r="AC231" s="49"/>
      <c r="AD231" s="49"/>
      <c r="AE231" s="49"/>
      <c r="AF231" s="49"/>
      <c r="AG231" s="49"/>
      <c r="AH231" s="49"/>
      <c r="AI231" s="49"/>
      <c r="AJ231" s="49"/>
      <c r="AK231" s="49"/>
      <c r="AL231" s="49"/>
      <c r="AM231" s="49"/>
      <c r="AN231" s="49"/>
      <c r="AO231" s="49"/>
      <c r="AP231" s="49"/>
      <c r="AQ231" s="49"/>
      <c r="AR231" s="49"/>
      <c r="AS231" s="49"/>
      <c r="AT231" s="49"/>
      <c r="AU231" s="49"/>
      <c r="AV231" s="49"/>
      <c r="AW231" s="49"/>
      <c r="AX231" s="49"/>
      <c r="AY231" s="49"/>
      <c r="AZ231" s="49"/>
      <c r="BA231" s="49"/>
      <c r="BB231" s="49"/>
      <c r="BC231" s="49"/>
      <c r="BD231" s="49"/>
      <c r="BE231" s="49"/>
      <c r="BF231" s="49"/>
    </row>
    <row r="232" spans="1:58" x14ac:dyDescent="0.25">
      <c r="A232" s="334"/>
      <c r="B232" s="194" t="s">
        <v>247</v>
      </c>
      <c r="C232" s="195">
        <v>260081.19280748832</v>
      </c>
      <c r="D232" s="196">
        <v>6328.508120593533</v>
      </c>
      <c r="E232" s="196">
        <v>5782.6195826488965</v>
      </c>
      <c r="F232" s="196">
        <v>19356.433634810703</v>
      </c>
      <c r="G232" s="196">
        <v>45826.326547456883</v>
      </c>
      <c r="H232" s="176">
        <v>12451.242526330005</v>
      </c>
      <c r="I232" s="196">
        <v>20548397.309483197</v>
      </c>
      <c r="J232" s="196">
        <v>6456177.4763044827</v>
      </c>
      <c r="K232" s="197">
        <f t="shared" si="7"/>
        <v>20382.32461745567</v>
      </c>
      <c r="L232" s="196">
        <v>13769.752308066703</v>
      </c>
      <c r="M232" s="178">
        <f>H232/L232</f>
        <v>0.90424593324280211</v>
      </c>
      <c r="N232" s="334"/>
      <c r="O232" s="190" t="s">
        <v>247</v>
      </c>
      <c r="P232" s="191">
        <v>524270.55889308912</v>
      </c>
      <c r="Q232" s="192">
        <v>46546.181927336329</v>
      </c>
      <c r="R232" s="192">
        <v>42875.135498657284</v>
      </c>
      <c r="S232" s="192">
        <v>19356.433634810703</v>
      </c>
      <c r="T232" s="192">
        <v>45826.326547456883</v>
      </c>
      <c r="U232" s="179">
        <v>348239.02069270454</v>
      </c>
      <c r="V232" s="192">
        <v>21626828.891387966</v>
      </c>
      <c r="W232" s="192">
        <v>6795014.1225217683</v>
      </c>
      <c r="X232" s="193">
        <f t="shared" si="8"/>
        <v>20382.32461745567</v>
      </c>
      <c r="Y232" s="204">
        <f>U232/U222</f>
        <v>1.0449999999999997</v>
      </c>
      <c r="Z232" s="49"/>
      <c r="AA232" s="49"/>
      <c r="AB232" s="49"/>
      <c r="AC232" s="49"/>
      <c r="AD232" s="49"/>
      <c r="AE232" s="49"/>
      <c r="AF232" s="49"/>
      <c r="AG232" s="49"/>
      <c r="AH232" s="49"/>
      <c r="AI232" s="49"/>
      <c r="AJ232" s="49"/>
      <c r="AK232" s="49"/>
      <c r="AL232" s="49"/>
      <c r="AM232" s="49"/>
      <c r="AN232" s="49"/>
      <c r="AO232" s="49"/>
      <c r="AP232" s="49"/>
      <c r="AQ232" s="49"/>
      <c r="AR232" s="49"/>
      <c r="AS232" s="49"/>
      <c r="AT232" s="49"/>
      <c r="AU232" s="49"/>
      <c r="AV232" s="49"/>
      <c r="AW232" s="49"/>
      <c r="AX232" s="49"/>
      <c r="AY232" s="49"/>
      <c r="AZ232" s="49"/>
      <c r="BA232" s="49"/>
      <c r="BB232" s="49"/>
      <c r="BC232" s="49"/>
      <c r="BD232" s="49"/>
      <c r="BE232" s="49"/>
      <c r="BF232" s="49"/>
    </row>
    <row r="233" spans="1:58" x14ac:dyDescent="0.25">
      <c r="A233" s="334"/>
      <c r="B233" s="190" t="s">
        <v>248</v>
      </c>
      <c r="C233" s="191">
        <v>144577.76502781751</v>
      </c>
      <c r="D233" s="192">
        <v>3589.014416653722</v>
      </c>
      <c r="E233" s="192">
        <v>3267.4336710685197</v>
      </c>
      <c r="F233" s="192">
        <v>10749.447691274527</v>
      </c>
      <c r="G233" s="192">
        <v>26473.109480570889</v>
      </c>
      <c r="H233" s="192">
        <v>7012.1725207241743</v>
      </c>
      <c r="I233" s="192">
        <v>11249157.317912262</v>
      </c>
      <c r="J233" s="192">
        <v>3534164.9221621635</v>
      </c>
      <c r="K233" s="193">
        <f t="shared" si="7"/>
        <v>11319.168418912075</v>
      </c>
      <c r="L233" s="192">
        <v>7012.1725207241743</v>
      </c>
      <c r="M233" s="322"/>
      <c r="N233" s="334"/>
      <c r="O233" s="190" t="s">
        <v>248</v>
      </c>
      <c r="P233" s="191">
        <v>289496.131297076</v>
      </c>
      <c r="Q233" s="192">
        <v>26233.967900795749</v>
      </c>
      <c r="R233" s="192">
        <v>24080.05808479806</v>
      </c>
      <c r="S233" s="192">
        <v>10749.447691274527</v>
      </c>
      <c r="T233" s="192">
        <v>26473.109480570889</v>
      </c>
      <c r="U233" s="192">
        <v>195892.45912765752</v>
      </c>
      <c r="V233" s="192">
        <v>11845708.427519612</v>
      </c>
      <c r="W233" s="192">
        <v>3721584.3060508398</v>
      </c>
      <c r="X233" s="193">
        <f t="shared" si="8"/>
        <v>11319.168418912075</v>
      </c>
      <c r="Y233" s="204"/>
      <c r="Z233" s="49"/>
      <c r="AA233" s="49"/>
      <c r="AB233" s="49"/>
      <c r="AC233" s="49"/>
      <c r="AD233" s="49"/>
      <c r="AE233" s="49"/>
      <c r="AF233" s="49"/>
      <c r="AG233" s="49"/>
      <c r="AH233" s="49"/>
      <c r="AI233" s="49"/>
      <c r="AJ233" s="49"/>
      <c r="AK233" s="49"/>
      <c r="AL233" s="49"/>
      <c r="AM233" s="49"/>
      <c r="AN233" s="49"/>
      <c r="AO233" s="49"/>
      <c r="AP233" s="49"/>
      <c r="AQ233" s="49"/>
      <c r="AR233" s="49"/>
      <c r="AS233" s="49"/>
      <c r="AT233" s="49"/>
      <c r="AU233" s="49"/>
      <c r="AV233" s="49"/>
      <c r="AW233" s="49"/>
      <c r="AX233" s="49"/>
      <c r="AY233" s="49"/>
      <c r="AZ233" s="49"/>
      <c r="BA233" s="49"/>
      <c r="BB233" s="49"/>
      <c r="BC233" s="49"/>
      <c r="BD233" s="49"/>
      <c r="BE233" s="49"/>
      <c r="BF233" s="49"/>
    </row>
    <row r="234" spans="1:58" x14ac:dyDescent="0.25">
      <c r="A234" s="334"/>
      <c r="B234" s="190" t="s">
        <v>249</v>
      </c>
      <c r="C234" s="191">
        <v>31174.248029787919</v>
      </c>
      <c r="D234" s="192">
        <v>675.83206018230953</v>
      </c>
      <c r="E234" s="192">
        <v>615.67218780238954</v>
      </c>
      <c r="F234" s="192">
        <v>2145.4036615630957</v>
      </c>
      <c r="G234" s="192">
        <v>5059.0268522617562</v>
      </c>
      <c r="H234" s="192">
        <v>1447.0516107909018</v>
      </c>
      <c r="I234" s="192">
        <v>2233155.6609581024</v>
      </c>
      <c r="J234" s="192">
        <v>701588.28694173344</v>
      </c>
      <c r="K234" s="193">
        <f t="shared" si="7"/>
        <v>2259.1100556259398</v>
      </c>
      <c r="L234" s="192">
        <v>1447.0516107909018</v>
      </c>
      <c r="M234" s="322"/>
      <c r="N234" s="334"/>
      <c r="O234" s="190" t="s">
        <v>249</v>
      </c>
      <c r="P234" s="191">
        <v>58972.473524914174</v>
      </c>
      <c r="Q234" s="192">
        <v>5087.6526957217848</v>
      </c>
      <c r="R234" s="192">
        <v>4673.5995152700334</v>
      </c>
      <c r="S234" s="192">
        <v>2145.4036615630957</v>
      </c>
      <c r="T234" s="192">
        <v>5059.0268522617562</v>
      </c>
      <c r="U234" s="192">
        <v>37781.222001031027</v>
      </c>
      <c r="V234" s="192">
        <v>2346800.3319459795</v>
      </c>
      <c r="W234" s="192">
        <v>737291.91988558986</v>
      </c>
      <c r="X234" s="193">
        <f t="shared" si="8"/>
        <v>2259.1100556259398</v>
      </c>
      <c r="Y234" s="204"/>
      <c r="Z234" s="49"/>
      <c r="AA234" s="49"/>
      <c r="AB234" s="49"/>
      <c r="AC234" s="49"/>
      <c r="AD234" s="49"/>
      <c r="AE234" s="49"/>
      <c r="AF234" s="49"/>
      <c r="AG234" s="49"/>
      <c r="AH234" s="49"/>
      <c r="AI234" s="49"/>
      <c r="AJ234" s="49"/>
      <c r="AK234" s="49"/>
      <c r="AL234" s="49"/>
      <c r="AM234" s="49"/>
      <c r="AN234" s="49"/>
      <c r="AO234" s="49"/>
      <c r="AP234" s="49"/>
      <c r="AQ234" s="49"/>
      <c r="AR234" s="49"/>
      <c r="AS234" s="49"/>
      <c r="AT234" s="49"/>
      <c r="AU234" s="49"/>
      <c r="AV234" s="49"/>
      <c r="AW234" s="49"/>
      <c r="AX234" s="49"/>
      <c r="AY234" s="49"/>
      <c r="AZ234" s="49"/>
      <c r="BA234" s="49"/>
      <c r="BB234" s="49"/>
      <c r="BC234" s="49"/>
      <c r="BD234" s="49"/>
      <c r="BE234" s="49"/>
      <c r="BF234" s="49"/>
    </row>
    <row r="235" spans="1:58" x14ac:dyDescent="0.25">
      <c r="A235" s="334"/>
      <c r="B235" s="190" t="s">
        <v>250</v>
      </c>
      <c r="C235" s="191">
        <v>67643.033211546455</v>
      </c>
      <c r="D235" s="192">
        <v>1617.3417932464711</v>
      </c>
      <c r="E235" s="192">
        <v>1472.0018330679748</v>
      </c>
      <c r="F235" s="192">
        <v>3018.5682397182532</v>
      </c>
      <c r="G235" s="192">
        <v>7118.0207117743439</v>
      </c>
      <c r="H235" s="192">
        <v>10117.786180178959</v>
      </c>
      <c r="I235" s="192">
        <v>3141647.9708376257</v>
      </c>
      <c r="J235" s="192">
        <v>987008.47340170434</v>
      </c>
      <c r="K235" s="193">
        <f t="shared" si="7"/>
        <v>3178.5523564233204</v>
      </c>
      <c r="L235" s="192">
        <v>10117.786180178959</v>
      </c>
      <c r="M235" s="322"/>
      <c r="N235" s="334"/>
      <c r="O235" s="190" t="s">
        <v>250</v>
      </c>
      <c r="P235" s="191">
        <v>83116.516781799161</v>
      </c>
      <c r="Q235" s="192">
        <v>7158.2983820469235</v>
      </c>
      <c r="R235" s="192">
        <v>6575.7278120931715</v>
      </c>
      <c r="S235" s="192">
        <v>3018.5682397182532</v>
      </c>
      <c r="T235" s="192">
        <v>7118.0207117743439</v>
      </c>
      <c r="U235" s="192">
        <v>53157.950932987893</v>
      </c>
      <c r="V235" s="192">
        <v>3301933.9460015791</v>
      </c>
      <c r="W235" s="192">
        <v>1037365.3616090413</v>
      </c>
      <c r="X235" s="193">
        <f t="shared" si="8"/>
        <v>3178.5523564233204</v>
      </c>
      <c r="Y235" s="204"/>
      <c r="Z235" s="49"/>
      <c r="AA235" s="49"/>
      <c r="AB235" s="49"/>
      <c r="AC235" s="49"/>
      <c r="AD235" s="49"/>
      <c r="AE235" s="49"/>
      <c r="AF235" s="49"/>
      <c r="AG235" s="49"/>
      <c r="AH235" s="49"/>
      <c r="AI235" s="49"/>
      <c r="AJ235" s="49"/>
      <c r="AK235" s="49"/>
      <c r="AL235" s="49"/>
      <c r="AM235" s="49"/>
      <c r="AN235" s="49"/>
      <c r="AO235" s="49"/>
      <c r="AP235" s="49"/>
      <c r="AQ235" s="49"/>
      <c r="AR235" s="49"/>
      <c r="AS235" s="49"/>
      <c r="AT235" s="49"/>
      <c r="AU235" s="49"/>
      <c r="AV235" s="49"/>
      <c r="AW235" s="49"/>
      <c r="AX235" s="49"/>
      <c r="AY235" s="49"/>
      <c r="AZ235" s="49"/>
      <c r="BA235" s="49"/>
      <c r="BB235" s="49"/>
      <c r="BC235" s="49"/>
      <c r="BD235" s="49"/>
      <c r="BE235" s="49"/>
      <c r="BF235" s="49"/>
    </row>
    <row r="236" spans="1:58" x14ac:dyDescent="0.25">
      <c r="A236" s="334"/>
      <c r="B236" s="190" t="s">
        <v>251</v>
      </c>
      <c r="C236" s="191">
        <v>26661.476045378873</v>
      </c>
      <c r="D236" s="192">
        <v>612.97899595113074</v>
      </c>
      <c r="E236" s="192">
        <v>553.05944609934954</v>
      </c>
      <c r="F236" s="192">
        <v>1935.6587600018647</v>
      </c>
      <c r="G236" s="192">
        <v>4311.3887187575829</v>
      </c>
      <c r="H236" s="192">
        <v>1222.9914092379754</v>
      </c>
      <c r="I236" s="192">
        <v>1940887.9863991435</v>
      </c>
      <c r="J236" s="192">
        <v>615528.21469359356</v>
      </c>
      <c r="K236" s="193">
        <f t="shared" si="7"/>
        <v>2038.2486742819635</v>
      </c>
      <c r="L236" s="192">
        <v>1222.9914092379754</v>
      </c>
      <c r="M236" s="322"/>
      <c r="N236" s="334"/>
      <c r="O236" s="190" t="s">
        <v>251</v>
      </c>
      <c r="P236" s="191">
        <v>48675.169342347457</v>
      </c>
      <c r="Q236" s="192">
        <v>4444.8362895166738</v>
      </c>
      <c r="R236" s="192">
        <v>4033.4812917834261</v>
      </c>
      <c r="S236" s="192">
        <v>1935.6587600018647</v>
      </c>
      <c r="T236" s="192">
        <v>4311.3887187575829</v>
      </c>
      <c r="U236" s="192">
        <v>31557.432511439041</v>
      </c>
      <c r="V236" s="192">
        <v>2043416.3801042992</v>
      </c>
      <c r="W236" s="192">
        <v>648047.43993959355</v>
      </c>
      <c r="X236" s="193">
        <f t="shared" si="8"/>
        <v>2038.2486742819635</v>
      </c>
      <c r="Y236" s="204"/>
      <c r="Z236" s="49"/>
      <c r="AA236" s="49"/>
      <c r="AB236" s="49"/>
      <c r="AC236" s="49"/>
      <c r="AD236" s="49"/>
      <c r="AE236" s="49"/>
      <c r="AF236" s="49"/>
      <c r="AG236" s="49"/>
      <c r="AH236" s="49"/>
      <c r="AI236" s="49"/>
      <c r="AJ236" s="49"/>
      <c r="AK236" s="49"/>
      <c r="AL236" s="49"/>
      <c r="AM236" s="49"/>
      <c r="AN236" s="49"/>
      <c r="AO236" s="49"/>
      <c r="AP236" s="49"/>
      <c r="AQ236" s="49"/>
      <c r="AR236" s="49"/>
      <c r="AS236" s="49"/>
      <c r="AT236" s="49"/>
      <c r="AU236" s="49"/>
      <c r="AV236" s="49"/>
      <c r="AW236" s="49"/>
      <c r="AX236" s="49"/>
      <c r="AY236" s="49"/>
      <c r="AZ236" s="49"/>
      <c r="BA236" s="49"/>
      <c r="BB236" s="49"/>
      <c r="BC236" s="49"/>
      <c r="BD236" s="49"/>
      <c r="BE236" s="49"/>
      <c r="BF236" s="49"/>
    </row>
    <row r="237" spans="1:58" x14ac:dyDescent="0.25">
      <c r="A237" s="334"/>
      <c r="B237" s="190" t="s">
        <v>252</v>
      </c>
      <c r="C237" s="191">
        <v>140071.47982483651</v>
      </c>
      <c r="D237" s="192">
        <v>3457.0452523292574</v>
      </c>
      <c r="E237" s="192">
        <v>3152.3048061180516</v>
      </c>
      <c r="F237" s="192">
        <v>10443.483787597346</v>
      </c>
      <c r="G237" s="192">
        <v>25378.764041769984</v>
      </c>
      <c r="H237" s="192">
        <v>7369.7817487528337</v>
      </c>
      <c r="I237" s="192">
        <v>11215593.06341441</v>
      </c>
      <c r="J237" s="192">
        <v>3523207.5068720933</v>
      </c>
      <c r="K237" s="193">
        <f t="shared" si="7"/>
        <v>10996.988428340004</v>
      </c>
      <c r="L237" s="192">
        <v>7369.7817487528337</v>
      </c>
      <c r="M237" s="322"/>
      <c r="N237" s="334"/>
      <c r="O237" s="190" t="s">
        <v>252</v>
      </c>
      <c r="P237" s="191">
        <v>290734.17676926486</v>
      </c>
      <c r="Q237" s="192">
        <v>25293.981283665915</v>
      </c>
      <c r="R237" s="192">
        <v>23242.305032173659</v>
      </c>
      <c r="S237" s="192">
        <v>10443.483787597344</v>
      </c>
      <c r="T237" s="192">
        <v>25378.764041769984</v>
      </c>
      <c r="U237" s="192">
        <v>191549.50106603745</v>
      </c>
      <c r="V237" s="192">
        <v>11801227.850058023</v>
      </c>
      <c r="W237" s="192">
        <v>3707175.6138945762</v>
      </c>
      <c r="X237" s="193">
        <f t="shared" si="8"/>
        <v>10996.988428340002</v>
      </c>
      <c r="Y237" s="204"/>
      <c r="Z237" s="49"/>
      <c r="AA237" s="49"/>
      <c r="AB237" s="49"/>
      <c r="AC237" s="49"/>
      <c r="AD237" s="49"/>
      <c r="AE237" s="49"/>
      <c r="AF237" s="49"/>
      <c r="AG237" s="49"/>
      <c r="AH237" s="49"/>
      <c r="AI237" s="49"/>
      <c r="AJ237" s="49"/>
      <c r="AK237" s="49"/>
      <c r="AL237" s="49"/>
      <c r="AM237" s="49"/>
      <c r="AN237" s="49"/>
      <c r="AO237" s="49"/>
      <c r="AP237" s="49"/>
      <c r="AQ237" s="49"/>
      <c r="AR237" s="49"/>
      <c r="AS237" s="49"/>
      <c r="AT237" s="49"/>
      <c r="AU237" s="49"/>
      <c r="AV237" s="49"/>
      <c r="AW237" s="49"/>
      <c r="AX237" s="49"/>
      <c r="AY237" s="49"/>
      <c r="AZ237" s="49"/>
      <c r="BA237" s="49"/>
      <c r="BB237" s="49"/>
      <c r="BC237" s="49"/>
      <c r="BD237" s="49"/>
      <c r="BE237" s="49"/>
      <c r="BF237" s="49"/>
    </row>
    <row r="238" spans="1:58" x14ac:dyDescent="0.25">
      <c r="A238" s="334"/>
      <c r="B238" s="190" t="s">
        <v>253</v>
      </c>
      <c r="C238" s="191">
        <v>16264.694097244563</v>
      </c>
      <c r="D238" s="192">
        <v>228.44678182118412</v>
      </c>
      <c r="E238" s="192">
        <v>208.2195347700515</v>
      </c>
      <c r="F238" s="192">
        <v>729.50147004876101</v>
      </c>
      <c r="G238" s="192">
        <v>1718.7738529780354</v>
      </c>
      <c r="H238" s="192">
        <v>453.27629290349148</v>
      </c>
      <c r="I238" s="192">
        <v>753292.01605689502</v>
      </c>
      <c r="J238" s="192">
        <v>236707.72446675625</v>
      </c>
      <c r="K238" s="193">
        <f t="shared" si="7"/>
        <v>768.16504796134529</v>
      </c>
      <c r="L238" s="192">
        <v>453.27629290349148</v>
      </c>
      <c r="M238" s="322"/>
      <c r="N238" s="334"/>
      <c r="O238" s="190" t="s">
        <v>253</v>
      </c>
      <c r="P238" s="191">
        <v>20897.138030567421</v>
      </c>
      <c r="Q238" s="192">
        <v>1725.8226267294535</v>
      </c>
      <c r="R238" s="192">
        <v>1587.8936609279001</v>
      </c>
      <c r="S238" s="192">
        <v>729.50147004876101</v>
      </c>
      <c r="T238" s="192">
        <v>1718.7738529780354</v>
      </c>
      <c r="U238" s="192">
        <v>12830.161328531984</v>
      </c>
      <c r="V238" s="192">
        <v>792307.23740173178</v>
      </c>
      <c r="W238" s="192">
        <v>248967.5197664978</v>
      </c>
      <c r="X238" s="193">
        <f t="shared" si="8"/>
        <v>768.16504796134529</v>
      </c>
      <c r="Y238" s="204"/>
      <c r="Z238" s="49"/>
      <c r="AA238" s="49"/>
      <c r="AB238" s="49"/>
      <c r="AC238" s="49"/>
      <c r="AD238" s="49"/>
      <c r="AE238" s="49"/>
      <c r="AF238" s="49"/>
      <c r="AG238" s="49"/>
      <c r="AH238" s="49"/>
      <c r="AI238" s="49"/>
      <c r="AJ238" s="49"/>
      <c r="AK238" s="49"/>
      <c r="AL238" s="49"/>
      <c r="AM238" s="49"/>
      <c r="AN238" s="49"/>
      <c r="AO238" s="49"/>
      <c r="AP238" s="49"/>
      <c r="AQ238" s="49"/>
      <c r="AR238" s="49"/>
      <c r="AS238" s="49"/>
      <c r="AT238" s="49"/>
      <c r="AU238" s="49"/>
      <c r="AV238" s="49"/>
      <c r="AW238" s="49"/>
      <c r="AX238" s="49"/>
      <c r="AY238" s="49"/>
      <c r="AZ238" s="49"/>
      <c r="BA238" s="49"/>
      <c r="BB238" s="49"/>
      <c r="BC238" s="49"/>
      <c r="BD238" s="49"/>
      <c r="BE238" s="49"/>
      <c r="BF238" s="49"/>
    </row>
    <row r="239" spans="1:58" ht="15.75" thickBot="1" x14ac:dyDescent="0.3">
      <c r="A239" s="335"/>
      <c r="B239" s="198" t="s">
        <v>254</v>
      </c>
      <c r="C239" s="199">
        <v>816185.9298093468</v>
      </c>
      <c r="D239" s="200">
        <v>19078.493891330108</v>
      </c>
      <c r="E239" s="200">
        <v>17393.205457066066</v>
      </c>
      <c r="F239" s="200">
        <v>53521.814529199466</v>
      </c>
      <c r="G239" s="200">
        <v>128007.11571761458</v>
      </c>
      <c r="H239" s="200">
        <v>53943.724253345004</v>
      </c>
      <c r="I239" s="200">
        <v>56380179.612154886</v>
      </c>
      <c r="J239" s="200">
        <v>17718865.146117844</v>
      </c>
      <c r="K239" s="201">
        <f t="shared" si="7"/>
        <v>56358.470699247031</v>
      </c>
      <c r="L239" s="200">
        <v>55262.234035081696</v>
      </c>
      <c r="M239" s="184">
        <f>H239/L239</f>
        <v>0.97614085270422346</v>
      </c>
      <c r="N239" s="335"/>
      <c r="O239" s="198" t="s">
        <v>254</v>
      </c>
      <c r="P239" s="199">
        <v>1465313.9882926259</v>
      </c>
      <c r="Q239" s="200">
        <v>128651.03265015435</v>
      </c>
      <c r="R239" s="200">
        <v>118253.47475381249</v>
      </c>
      <c r="S239" s="200">
        <v>53521.814529199451</v>
      </c>
      <c r="T239" s="200">
        <v>128007.11571761458</v>
      </c>
      <c r="U239" s="200">
        <v>961317.46742243867</v>
      </c>
      <c r="V239" s="200">
        <v>59330517.080275126</v>
      </c>
      <c r="W239" s="200">
        <v>18646088.331765506</v>
      </c>
      <c r="X239" s="201">
        <f t="shared" si="8"/>
        <v>56358.470699247016</v>
      </c>
      <c r="Y239" s="204"/>
      <c r="Z239" s="49"/>
      <c r="AA239" s="49"/>
      <c r="AB239" s="49"/>
      <c r="AC239" s="49"/>
      <c r="AD239" s="49"/>
      <c r="AE239" s="49"/>
      <c r="AF239" s="49"/>
      <c r="AG239" s="49"/>
      <c r="AH239" s="49"/>
      <c r="AI239" s="49"/>
      <c r="AJ239" s="49"/>
      <c r="AK239" s="49"/>
      <c r="AL239" s="49"/>
      <c r="AM239" s="49"/>
      <c r="AN239" s="49"/>
      <c r="AO239" s="49"/>
      <c r="AP239" s="49"/>
      <c r="AQ239" s="49"/>
      <c r="AR239" s="49"/>
      <c r="AS239" s="49"/>
      <c r="AT239" s="49"/>
      <c r="AU239" s="49"/>
      <c r="AV239" s="49"/>
      <c r="AW239" s="49"/>
      <c r="AX239" s="49"/>
      <c r="AY239" s="49"/>
      <c r="AZ239" s="49"/>
      <c r="BA239" s="49"/>
      <c r="BB239" s="49"/>
      <c r="BC239" s="49"/>
      <c r="BD239" s="49"/>
      <c r="BE239" s="49"/>
      <c r="BF239" s="49"/>
    </row>
    <row r="240" spans="1:58" ht="15.75" thickTop="1" x14ac:dyDescent="0.25">
      <c r="A240" s="333">
        <f>A230+1</f>
        <v>2025</v>
      </c>
      <c r="B240" s="185" t="s">
        <v>245</v>
      </c>
      <c r="C240" s="186">
        <v>27974.864061032844</v>
      </c>
      <c r="D240" s="187">
        <v>378.23560119037222</v>
      </c>
      <c r="E240" s="187">
        <v>344.69602078867518</v>
      </c>
      <c r="F240" s="187">
        <v>1262.2885618444955</v>
      </c>
      <c r="G240" s="187">
        <v>2980.1478076390622</v>
      </c>
      <c r="H240" s="187">
        <v>856.84735931623879</v>
      </c>
      <c r="I240" s="187">
        <v>1322015.9823526754</v>
      </c>
      <c r="J240" s="187">
        <v>415336.35322579107</v>
      </c>
      <c r="K240" s="188">
        <f t="shared" si="7"/>
        <v>1329.1898556222536</v>
      </c>
      <c r="L240" s="187">
        <v>856.84735931623879</v>
      </c>
      <c r="M240" s="322"/>
      <c r="N240" s="333">
        <f>N230+1</f>
        <v>2025</v>
      </c>
      <c r="O240" s="185" t="s">
        <v>245</v>
      </c>
      <c r="P240" s="186">
        <v>36584.625165856778</v>
      </c>
      <c r="Q240" s="187">
        <v>3012.6416006564609</v>
      </c>
      <c r="R240" s="187">
        <v>2769.3634959501114</v>
      </c>
      <c r="S240" s="187">
        <v>1262.2885618444955</v>
      </c>
      <c r="T240" s="187">
        <v>2980.1478076390622</v>
      </c>
      <c r="U240" s="187">
        <v>22447.409282466644</v>
      </c>
      <c r="V240" s="187">
        <v>1390390.9338242416</v>
      </c>
      <c r="W240" s="187">
        <v>436817.63890349778</v>
      </c>
      <c r="X240" s="188">
        <f t="shared" si="8"/>
        <v>1329.1898556222536</v>
      </c>
      <c r="Y240" s="204"/>
      <c r="Z240" s="49"/>
      <c r="AA240" s="296"/>
      <c r="AB240" s="296"/>
      <c r="AC240" s="296"/>
      <c r="AD240" s="296"/>
      <c r="AE240" s="49"/>
      <c r="AF240" s="49"/>
      <c r="AG240" s="49"/>
      <c r="AH240" s="49"/>
      <c r="AI240" s="49"/>
      <c r="AJ240" s="296"/>
      <c r="AK240" s="296"/>
      <c r="AL240" s="296"/>
      <c r="AM240" s="296"/>
      <c r="AN240" s="296"/>
      <c r="AO240" s="49"/>
      <c r="AP240" s="49"/>
      <c r="AQ240" s="49"/>
      <c r="AR240" s="49"/>
      <c r="AS240" s="49"/>
      <c r="AT240" s="49"/>
      <c r="AU240" s="49"/>
      <c r="AV240" s="49"/>
      <c r="AW240" s="49"/>
      <c r="AX240" s="49"/>
      <c r="AY240" s="49"/>
      <c r="AZ240" s="49"/>
      <c r="BA240" s="49"/>
      <c r="BB240" s="49"/>
      <c r="BC240" s="49"/>
      <c r="BD240" s="49"/>
      <c r="BE240" s="49"/>
      <c r="BF240" s="49"/>
    </row>
    <row r="241" spans="1:58" x14ac:dyDescent="0.25">
      <c r="A241" s="334"/>
      <c r="B241" s="190" t="s">
        <v>246</v>
      </c>
      <c r="C241" s="191">
        <v>105308.59833893564</v>
      </c>
      <c r="D241" s="192">
        <v>2275.8786428903627</v>
      </c>
      <c r="E241" s="192">
        <v>2074.4808897533576</v>
      </c>
      <c r="F241" s="192">
        <v>4050.758192718517</v>
      </c>
      <c r="G241" s="192">
        <v>9541.5739863035251</v>
      </c>
      <c r="H241" s="192">
        <v>13470.265529936498</v>
      </c>
      <c r="I241" s="192">
        <v>4150867.8982146541</v>
      </c>
      <c r="J241" s="192">
        <v>1304074.1119116098</v>
      </c>
      <c r="K241" s="193">
        <f t="shared" si="7"/>
        <v>4265.448376932598</v>
      </c>
      <c r="L241" s="192">
        <v>13470.265529936498</v>
      </c>
      <c r="M241" s="322"/>
      <c r="N241" s="334"/>
      <c r="O241" s="190" t="s">
        <v>246</v>
      </c>
      <c r="P241" s="191">
        <v>117413.06992340941</v>
      </c>
      <c r="Q241" s="192">
        <v>9548.9395646483244</v>
      </c>
      <c r="R241" s="192">
        <v>8785.0243994764587</v>
      </c>
      <c r="S241" s="192">
        <v>4050.7581927185165</v>
      </c>
      <c r="T241" s="192">
        <v>9541.5739863035251</v>
      </c>
      <c r="U241" s="192">
        <v>70842.531231730041</v>
      </c>
      <c r="V241" s="192">
        <v>4365788.7845549425</v>
      </c>
      <c r="W241" s="192">
        <v>1371595.5967813202</v>
      </c>
      <c r="X241" s="193">
        <f t="shared" si="8"/>
        <v>4265.448376932598</v>
      </c>
      <c r="Y241" s="204"/>
      <c r="Z241" s="49"/>
      <c r="AA241" s="297"/>
      <c r="AB241" s="298"/>
      <c r="AC241" s="298"/>
      <c r="AD241" s="299"/>
      <c r="AE241" s="298"/>
      <c r="AF241" s="298"/>
      <c r="AG241" s="298"/>
      <c r="AH241" s="298"/>
      <c r="AI241" s="298"/>
      <c r="AJ241" s="297"/>
      <c r="AK241" s="298"/>
      <c r="AL241" s="298"/>
      <c r="AM241" s="299"/>
      <c r="AN241" s="298"/>
      <c r="AO241" s="298"/>
      <c r="AP241" s="298"/>
      <c r="AQ241" s="298"/>
      <c r="AR241" s="298"/>
      <c r="AS241" s="49"/>
      <c r="AT241" s="49"/>
      <c r="AU241" s="49"/>
      <c r="AV241" s="49"/>
      <c r="AW241" s="49"/>
      <c r="AX241" s="49"/>
      <c r="AY241" s="49"/>
      <c r="AZ241" s="49"/>
      <c r="BA241" s="49"/>
      <c r="BB241" s="49"/>
      <c r="BC241" s="49"/>
      <c r="BD241" s="49"/>
      <c r="BE241" s="49"/>
      <c r="BF241" s="49"/>
    </row>
    <row r="242" spans="1:58" x14ac:dyDescent="0.25">
      <c r="A242" s="334"/>
      <c r="B242" s="194" t="s">
        <v>247</v>
      </c>
      <c r="C242" s="195">
        <v>254081.15887464833</v>
      </c>
      <c r="D242" s="196">
        <v>6613.2909860202417</v>
      </c>
      <c r="E242" s="196">
        <v>6042.8374638680962</v>
      </c>
      <c r="F242" s="196">
        <v>20227.473148377183</v>
      </c>
      <c r="G242" s="196">
        <v>47888.511242092442</v>
      </c>
      <c r="H242" s="176">
        <v>13011.548440014856</v>
      </c>
      <c r="I242" s="196">
        <v>21473075.188409939</v>
      </c>
      <c r="J242" s="196">
        <v>6746705.4627381843</v>
      </c>
      <c r="K242" s="197">
        <f t="shared" si="7"/>
        <v>21299.529225241171</v>
      </c>
      <c r="L242" s="196">
        <v>14389.391161929707</v>
      </c>
      <c r="M242" s="178">
        <f>H242/L242</f>
        <v>0.90424593324280211</v>
      </c>
      <c r="N242" s="334"/>
      <c r="O242" s="190" t="s">
        <v>247</v>
      </c>
      <c r="P242" s="191">
        <v>547116.07480008993</v>
      </c>
      <c r="Q242" s="192">
        <v>48640.76011406647</v>
      </c>
      <c r="R242" s="192">
        <v>44804.516596096859</v>
      </c>
      <c r="S242" s="192">
        <v>20227.473148377183</v>
      </c>
      <c r="T242" s="192">
        <v>47888.511242092449</v>
      </c>
      <c r="U242" s="179">
        <v>363909.7766238763</v>
      </c>
      <c r="V242" s="192">
        <v>22600036.191500425</v>
      </c>
      <c r="W242" s="192">
        <v>7100789.7580352481</v>
      </c>
      <c r="X242" s="193">
        <f t="shared" si="8"/>
        <v>21299.529225241171</v>
      </c>
      <c r="Y242" s="204" t="e">
        <f>AVERAGE(AA242:AG242,AI242)</f>
        <v>#DIV/0!</v>
      </c>
      <c r="Z242" s="49"/>
      <c r="AA242" s="49"/>
      <c r="AB242" s="49"/>
      <c r="AC242" s="49"/>
      <c r="AD242" s="49"/>
      <c r="AE242" s="49"/>
      <c r="AF242" s="49"/>
      <c r="AG242" s="49"/>
      <c r="AH242" s="49"/>
      <c r="AI242" s="49"/>
      <c r="AJ242" s="300"/>
      <c r="AK242" s="300"/>
      <c r="AL242" s="300"/>
      <c r="AM242" s="300"/>
      <c r="AN242" s="300"/>
      <c r="AO242" s="300"/>
      <c r="AP242" s="300"/>
      <c r="AQ242" s="300"/>
      <c r="AR242" s="300"/>
      <c r="AS242" s="49"/>
      <c r="AT242" s="49"/>
      <c r="AU242" s="49"/>
      <c r="AV242" s="49"/>
      <c r="AW242" s="49"/>
      <c r="AX242" s="49"/>
      <c r="AY242" s="49"/>
      <c r="AZ242" s="49"/>
      <c r="BA242" s="49"/>
      <c r="BB242" s="49"/>
      <c r="BC242" s="49"/>
      <c r="BD242" s="49"/>
      <c r="BE242" s="49"/>
      <c r="BF242" s="49"/>
    </row>
    <row r="243" spans="1:58" x14ac:dyDescent="0.25">
      <c r="A243" s="334"/>
      <c r="B243" s="190" t="s">
        <v>248</v>
      </c>
      <c r="C243" s="191">
        <v>138978.91367890436</v>
      </c>
      <c r="D243" s="192">
        <v>3693.0958347366795</v>
      </c>
      <c r="E243" s="192">
        <v>3362.1892475295072</v>
      </c>
      <c r="F243" s="192">
        <v>11061.181674321488</v>
      </c>
      <c r="G243" s="192">
        <v>27240.829655507445</v>
      </c>
      <c r="H243" s="192">
        <v>7215.5255238251766</v>
      </c>
      <c r="I243" s="192">
        <v>11575382.880131718</v>
      </c>
      <c r="J243" s="192">
        <v>3636655.7049048664</v>
      </c>
      <c r="K243" s="193">
        <f t="shared" si="7"/>
        <v>11647.424303060527</v>
      </c>
      <c r="L243" s="192">
        <v>7215.5255238251766</v>
      </c>
      <c r="M243" s="322"/>
      <c r="N243" s="334"/>
      <c r="O243" s="190" t="s">
        <v>248</v>
      </c>
      <c r="P243" s="191">
        <v>297485.25540245295</v>
      </c>
      <c r="Q243" s="192">
        <v>26994.752969918824</v>
      </c>
      <c r="R243" s="192">
        <v>24778.379769257204</v>
      </c>
      <c r="S243" s="192">
        <v>11061.181674321488</v>
      </c>
      <c r="T243" s="192">
        <v>27240.829655507445</v>
      </c>
      <c r="U243" s="192">
        <v>201573.34044235956</v>
      </c>
      <c r="V243" s="192">
        <v>12189233.971917681</v>
      </c>
      <c r="W243" s="192">
        <v>3829510.2509263139</v>
      </c>
      <c r="X243" s="193">
        <f t="shared" si="8"/>
        <v>11647.424303060527</v>
      </c>
      <c r="Y243" s="204"/>
      <c r="Z243" s="49"/>
      <c r="AA243" s="49"/>
      <c r="AB243" s="49"/>
      <c r="AC243" s="49"/>
      <c r="AD243" s="49"/>
      <c r="AE243" s="49"/>
      <c r="AF243" s="49"/>
      <c r="AG243" s="49"/>
      <c r="AH243" s="49"/>
      <c r="AI243" s="49"/>
      <c r="AJ243" s="49"/>
      <c r="AK243" s="49"/>
      <c r="AL243" s="300"/>
      <c r="AM243" s="49"/>
      <c r="AN243" s="49"/>
      <c r="AO243" s="300"/>
      <c r="AP243" s="49"/>
      <c r="AQ243" s="49"/>
      <c r="AR243" s="49"/>
      <c r="AS243" s="49"/>
      <c r="AT243" s="49"/>
      <c r="AU243" s="49"/>
      <c r="AV243" s="49"/>
      <c r="AW243" s="49"/>
      <c r="AX243" s="49"/>
      <c r="AY243" s="49"/>
      <c r="AZ243" s="49"/>
      <c r="BA243" s="49"/>
      <c r="BB243" s="49"/>
      <c r="BC243" s="49"/>
      <c r="BD243" s="49"/>
      <c r="BE243" s="49"/>
      <c r="BF243" s="49"/>
    </row>
    <row r="244" spans="1:58" x14ac:dyDescent="0.25">
      <c r="A244" s="334"/>
      <c r="B244" s="190" t="s">
        <v>249</v>
      </c>
      <c r="C244" s="191">
        <v>31049.695931941293</v>
      </c>
      <c r="D244" s="192">
        <v>709.62366319142507</v>
      </c>
      <c r="E244" s="192">
        <v>646.45579719250918</v>
      </c>
      <c r="F244" s="192">
        <v>2252.673844641251</v>
      </c>
      <c r="G244" s="192">
        <v>5311.978194874845</v>
      </c>
      <c r="H244" s="192">
        <v>1519.404191330447</v>
      </c>
      <c r="I244" s="192">
        <v>2344813.4440060081</v>
      </c>
      <c r="J244" s="192">
        <v>736667.70128882024</v>
      </c>
      <c r="K244" s="193">
        <f t="shared" si="7"/>
        <v>2372.0655584072369</v>
      </c>
      <c r="L244" s="192">
        <v>1519.404191330447</v>
      </c>
      <c r="M244" s="322"/>
      <c r="N244" s="334"/>
      <c r="O244" s="190" t="s">
        <v>249</v>
      </c>
      <c r="P244" s="191">
        <v>61845.941839720363</v>
      </c>
      <c r="Q244" s="192">
        <v>5342.0353305078752</v>
      </c>
      <c r="R244" s="192">
        <v>4907.279491033536</v>
      </c>
      <c r="S244" s="192">
        <v>2252.673844641251</v>
      </c>
      <c r="T244" s="192">
        <v>5311.978194874845</v>
      </c>
      <c r="U244" s="192">
        <v>39670.283101082583</v>
      </c>
      <c r="V244" s="192">
        <v>2464140.3485432789</v>
      </c>
      <c r="W244" s="192">
        <v>774156.51587986946</v>
      </c>
      <c r="X244" s="193">
        <f t="shared" si="8"/>
        <v>2372.0655584072369</v>
      </c>
      <c r="Y244" s="204"/>
      <c r="Z244" s="49"/>
      <c r="AA244" s="49"/>
      <c r="AB244" s="49"/>
      <c r="AC244" s="49"/>
      <c r="AD244" s="49"/>
      <c r="AE244" s="49"/>
      <c r="AF244" s="49"/>
      <c r="AG244" s="49"/>
      <c r="AH244" s="49"/>
      <c r="AI244" s="49"/>
      <c r="AJ244" s="301"/>
      <c r="AK244" s="302"/>
      <c r="AL244" s="49"/>
      <c r="AM244" s="49"/>
      <c r="AN244" s="49"/>
      <c r="AO244" s="49"/>
      <c r="AP244" s="49"/>
      <c r="AQ244" s="49"/>
      <c r="AR244" s="49"/>
      <c r="AS244" s="49"/>
      <c r="AT244" s="49"/>
      <c r="AU244" s="49"/>
      <c r="AV244" s="49"/>
      <c r="AW244" s="49"/>
      <c r="AX244" s="49"/>
      <c r="AY244" s="49"/>
      <c r="AZ244" s="49"/>
      <c r="BA244" s="49"/>
      <c r="BB244" s="49"/>
      <c r="BC244" s="49"/>
      <c r="BD244" s="49"/>
      <c r="BE244" s="49"/>
      <c r="BF244" s="49"/>
    </row>
    <row r="245" spans="1:58" x14ac:dyDescent="0.25">
      <c r="A245" s="334"/>
      <c r="B245" s="190" t="s">
        <v>250</v>
      </c>
      <c r="C245" s="191">
        <v>70462.360187820726</v>
      </c>
      <c r="D245" s="192">
        <v>1698.208882908795</v>
      </c>
      <c r="E245" s="192">
        <v>1545.601924721374</v>
      </c>
      <c r="F245" s="192">
        <v>3169.4966517041667</v>
      </c>
      <c r="G245" s="192">
        <v>7473.9217473630633</v>
      </c>
      <c r="H245" s="192">
        <v>10623.675489187908</v>
      </c>
      <c r="I245" s="192">
        <v>3298730.3693795074</v>
      </c>
      <c r="J245" s="192">
        <v>1036358.8970717897</v>
      </c>
      <c r="K245" s="193">
        <f t="shared" si="7"/>
        <v>3337.4799742444875</v>
      </c>
      <c r="L245" s="192">
        <v>10623.675489187908</v>
      </c>
      <c r="M245" s="322"/>
      <c r="N245" s="334"/>
      <c r="O245" s="190" t="s">
        <v>250</v>
      </c>
      <c r="P245" s="191">
        <v>87169.154083257701</v>
      </c>
      <c r="Q245" s="192">
        <v>7516.2133011492706</v>
      </c>
      <c r="R245" s="192">
        <v>6904.5142026978319</v>
      </c>
      <c r="S245" s="192">
        <v>3169.4966517041667</v>
      </c>
      <c r="T245" s="192">
        <v>7473.9217473630633</v>
      </c>
      <c r="U245" s="192">
        <v>55815.848479637294</v>
      </c>
      <c r="V245" s="192">
        <v>3467030.6433016588</v>
      </c>
      <c r="W245" s="192">
        <v>1089233.6296894937</v>
      </c>
      <c r="X245" s="193">
        <f t="shared" si="8"/>
        <v>3337.4799742444875</v>
      </c>
      <c r="Y245" s="204"/>
      <c r="Z245" s="49"/>
      <c r="AA245" s="49"/>
      <c r="AB245" s="49"/>
      <c r="AC245" s="49"/>
      <c r="AD245" s="49"/>
      <c r="AE245" s="49"/>
      <c r="AF245" s="49"/>
      <c r="AG245" s="49"/>
      <c r="AH245" s="49"/>
      <c r="AI245" s="49"/>
      <c r="AJ245" s="300"/>
      <c r="AK245" s="49"/>
      <c r="AL245" s="49"/>
      <c r="AM245" s="49"/>
      <c r="AN245" s="49"/>
      <c r="AO245" s="49"/>
      <c r="AP245" s="49"/>
      <c r="AQ245" s="49"/>
      <c r="AR245" s="49"/>
      <c r="AS245" s="49"/>
      <c r="AT245" s="49"/>
      <c r="AU245" s="49"/>
      <c r="AV245" s="49"/>
      <c r="AW245" s="49"/>
      <c r="AX245" s="49"/>
      <c r="AY245" s="49"/>
      <c r="AZ245" s="49"/>
      <c r="BA245" s="49"/>
      <c r="BB245" s="49"/>
      <c r="BC245" s="49"/>
      <c r="BD245" s="49"/>
      <c r="BE245" s="49"/>
      <c r="BF245" s="49"/>
    </row>
    <row r="246" spans="1:58" x14ac:dyDescent="0.25">
      <c r="A246" s="334"/>
      <c r="B246" s="190" t="s">
        <v>251</v>
      </c>
      <c r="C246" s="191">
        <v>26047.643640414259</v>
      </c>
      <c r="D246" s="192">
        <v>633.20730281751798</v>
      </c>
      <c r="E246" s="192">
        <v>571.31040782062814</v>
      </c>
      <c r="F246" s="192">
        <v>1999.535499081926</v>
      </c>
      <c r="G246" s="192">
        <v>4453.6645464765825</v>
      </c>
      <c r="H246" s="192">
        <v>1263.3501257428286</v>
      </c>
      <c r="I246" s="192">
        <v>2004937.2899503149</v>
      </c>
      <c r="J246" s="192">
        <v>635840.64577848208</v>
      </c>
      <c r="K246" s="193">
        <f t="shared" si="7"/>
        <v>2105.5108805332679</v>
      </c>
      <c r="L246" s="192">
        <v>1263.3501257428286</v>
      </c>
      <c r="M246" s="322"/>
      <c r="N246" s="334"/>
      <c r="O246" s="190" t="s">
        <v>251</v>
      </c>
      <c r="P246" s="191">
        <v>50219.448321165735</v>
      </c>
      <c r="Q246" s="192">
        <v>4591.5158870707228</v>
      </c>
      <c r="R246" s="192">
        <v>4166.5861744122785</v>
      </c>
      <c r="S246" s="192">
        <v>1999.535499081926</v>
      </c>
      <c r="T246" s="192">
        <v>4453.6645464765825</v>
      </c>
      <c r="U246" s="192">
        <v>32598.827784316527</v>
      </c>
      <c r="V246" s="192">
        <v>2110849.120647741</v>
      </c>
      <c r="W246" s="192">
        <v>669433.00545760011</v>
      </c>
      <c r="X246" s="193">
        <f t="shared" si="8"/>
        <v>2105.5108805332679</v>
      </c>
      <c r="Y246" s="204"/>
      <c r="Z246" s="49"/>
      <c r="AA246" s="49"/>
      <c r="AB246" s="49"/>
      <c r="AC246" s="49"/>
      <c r="AD246" s="49"/>
      <c r="AE246" s="49"/>
      <c r="AF246" s="49"/>
      <c r="AG246" s="49"/>
      <c r="AH246" s="49"/>
      <c r="AI246" s="49"/>
      <c r="AJ246" s="49"/>
      <c r="AK246" s="49"/>
      <c r="AL246" s="49"/>
      <c r="AM246" s="49"/>
      <c r="AN246" s="49"/>
      <c r="AO246" s="49"/>
      <c r="AP246" s="49"/>
      <c r="AQ246" s="49"/>
      <c r="AR246" s="49"/>
      <c r="AS246" s="49"/>
      <c r="AT246" s="49"/>
      <c r="AU246" s="49"/>
      <c r="AV246" s="49"/>
      <c r="AW246" s="49"/>
      <c r="AX246" s="49"/>
      <c r="AY246" s="49"/>
      <c r="AZ246" s="49"/>
      <c r="BA246" s="49"/>
      <c r="BB246" s="49"/>
      <c r="BC246" s="49"/>
      <c r="BD246" s="49"/>
      <c r="BE246" s="49"/>
      <c r="BF246" s="49"/>
    </row>
    <row r="247" spans="1:58" x14ac:dyDescent="0.25">
      <c r="A247" s="334"/>
      <c r="B247" s="190" t="s">
        <v>252</v>
      </c>
      <c r="C247" s="191">
        <v>137439.65763396127</v>
      </c>
      <c r="D247" s="192">
        <v>3647.6952580546713</v>
      </c>
      <c r="E247" s="192">
        <v>3326.1653003060146</v>
      </c>
      <c r="F247" s="192">
        <v>10992.497836470535</v>
      </c>
      <c r="G247" s="192">
        <v>26712.247553190122</v>
      </c>
      <c r="H247" s="192">
        <v>7776.379015527983</v>
      </c>
      <c r="I247" s="192">
        <v>11847527.416051231</v>
      </c>
      <c r="J247" s="192">
        <v>3721713.9308902826</v>
      </c>
      <c r="K247" s="193">
        <f t="shared" si="7"/>
        <v>11575.100221803472</v>
      </c>
      <c r="L247" s="192">
        <v>7776.379015527983</v>
      </c>
      <c r="M247" s="322"/>
      <c r="N247" s="334"/>
      <c r="O247" s="190" t="s">
        <v>252</v>
      </c>
      <c r="P247" s="191">
        <v>306271.94729115244</v>
      </c>
      <c r="Q247" s="192">
        <v>26688.923673119447</v>
      </c>
      <c r="R247" s="192">
        <v>24524.227082743506</v>
      </c>
      <c r="S247" s="192">
        <v>10992.497836470535</v>
      </c>
      <c r="T247" s="192">
        <v>26712.247553190122</v>
      </c>
      <c r="U247" s="192">
        <v>202298.67657624363</v>
      </c>
      <c r="V247" s="192">
        <v>12465490.562192816</v>
      </c>
      <c r="W247" s="192">
        <v>3915837.1720533944</v>
      </c>
      <c r="X247" s="193">
        <f t="shared" si="8"/>
        <v>11575.100221803472</v>
      </c>
      <c r="Y247" s="204"/>
      <c r="Z247" s="49"/>
      <c r="AA247" s="49"/>
      <c r="AB247" s="49"/>
      <c r="AC247" s="49"/>
      <c r="AD247" s="49"/>
      <c r="AE247" s="49"/>
      <c r="AF247" s="49"/>
      <c r="AG247" s="49"/>
      <c r="AH247" s="49"/>
      <c r="AI247" s="49"/>
      <c r="AJ247" s="49"/>
      <c r="AK247" s="49"/>
      <c r="AL247" s="49"/>
      <c r="AM247" s="49"/>
      <c r="AN247" s="49"/>
      <c r="AO247" s="49"/>
      <c r="AP247" s="49"/>
      <c r="AQ247" s="49"/>
      <c r="AR247" s="49"/>
      <c r="AS247" s="49"/>
      <c r="AT247" s="49"/>
      <c r="AU247" s="49"/>
      <c r="AV247" s="49"/>
      <c r="AW247" s="49"/>
      <c r="AX247" s="49"/>
      <c r="AY247" s="49"/>
      <c r="AZ247" s="49"/>
      <c r="BA247" s="49"/>
      <c r="BB247" s="49"/>
      <c r="BC247" s="49"/>
      <c r="BD247" s="49"/>
      <c r="BE247" s="49"/>
      <c r="BF247" s="49"/>
    </row>
    <row r="248" spans="1:58" x14ac:dyDescent="0.25">
      <c r="A248" s="334"/>
      <c r="B248" s="190" t="s">
        <v>253</v>
      </c>
      <c r="C248" s="191">
        <v>16070.451878173855</v>
      </c>
      <c r="D248" s="192">
        <v>232.33037711214419</v>
      </c>
      <c r="E248" s="192">
        <v>211.75926686114232</v>
      </c>
      <c r="F248" s="192">
        <v>741.90299503958977</v>
      </c>
      <c r="G248" s="192">
        <v>1747.9930084786615</v>
      </c>
      <c r="H248" s="192">
        <v>460.98198988285071</v>
      </c>
      <c r="I248" s="192">
        <v>766097.98032986198</v>
      </c>
      <c r="J248" s="192">
        <v>240731.75578269103</v>
      </c>
      <c r="K248" s="193">
        <f t="shared" si="7"/>
        <v>781.22385377668797</v>
      </c>
      <c r="L248" s="192">
        <v>460.98198988285071</v>
      </c>
      <c r="M248" s="322"/>
      <c r="N248" s="334"/>
      <c r="O248" s="190" t="s">
        <v>253</v>
      </c>
      <c r="P248" s="191">
        <v>21161.827295498442</v>
      </c>
      <c r="Q248" s="192">
        <v>1755.1616113838538</v>
      </c>
      <c r="R248" s="192">
        <v>1614.887853163674</v>
      </c>
      <c r="S248" s="192">
        <v>741.90299503958977</v>
      </c>
      <c r="T248" s="192">
        <v>1747.9930084786615</v>
      </c>
      <c r="U248" s="192">
        <v>13048.274071117025</v>
      </c>
      <c r="V248" s="192">
        <v>805776.46043756104</v>
      </c>
      <c r="W248" s="192">
        <v>253199.96760252822</v>
      </c>
      <c r="X248" s="193">
        <f t="shared" si="8"/>
        <v>781.22385377668797</v>
      </c>
      <c r="Y248" s="204"/>
      <c r="Z248" s="49"/>
      <c r="AA248" s="49"/>
      <c r="AB248" s="49"/>
      <c r="AC248" s="49"/>
      <c r="AD248" s="49"/>
      <c r="AE248" s="49"/>
      <c r="AF248" s="49"/>
      <c r="AG248" s="49"/>
      <c r="AH248" s="49"/>
      <c r="AI248" s="49"/>
      <c r="AJ248" s="49"/>
      <c r="AK248" s="49"/>
      <c r="AL248" s="49"/>
      <c r="AM248" s="49"/>
      <c r="AN248" s="49"/>
      <c r="AO248" s="49"/>
      <c r="AP248" s="49"/>
      <c r="AQ248" s="49"/>
      <c r="AR248" s="49"/>
      <c r="AS248" s="49"/>
      <c r="AT248" s="49"/>
      <c r="AU248" s="49"/>
      <c r="AV248" s="49"/>
      <c r="AW248" s="49"/>
      <c r="AX248" s="49"/>
      <c r="AY248" s="49"/>
      <c r="AZ248" s="49"/>
      <c r="BA248" s="49"/>
      <c r="BB248" s="49"/>
      <c r="BC248" s="49"/>
      <c r="BD248" s="49"/>
      <c r="BE248" s="49"/>
      <c r="BF248" s="49"/>
    </row>
    <row r="249" spans="1:58" ht="15.75" thickBot="1" x14ac:dyDescent="0.3">
      <c r="A249" s="335"/>
      <c r="B249" s="198" t="s">
        <v>254</v>
      </c>
      <c r="C249" s="199">
        <v>807413.34422583249</v>
      </c>
      <c r="D249" s="200">
        <v>19881.566548922208</v>
      </c>
      <c r="E249" s="200">
        <v>18125.496318841306</v>
      </c>
      <c r="F249" s="200">
        <v>55757.808404199153</v>
      </c>
      <c r="G249" s="200">
        <v>133350.86774192576</v>
      </c>
      <c r="H249" s="200">
        <v>56197.977664764789</v>
      </c>
      <c r="I249" s="200">
        <v>58783448.448825911</v>
      </c>
      <c r="J249" s="200">
        <v>18474084.563592516</v>
      </c>
      <c r="K249" s="201">
        <f t="shared" si="7"/>
        <v>58712.972249621707</v>
      </c>
      <c r="L249" s="200">
        <v>57575.820386679639</v>
      </c>
      <c r="M249" s="184">
        <f>H249/L249</f>
        <v>0.9760690735683617</v>
      </c>
      <c r="N249" s="335"/>
      <c r="O249" s="198" t="s">
        <v>254</v>
      </c>
      <c r="P249" s="199">
        <v>1525267.344122604</v>
      </c>
      <c r="Q249" s="200">
        <v>134090.94405252126</v>
      </c>
      <c r="R249" s="200">
        <v>123254.77906483147</v>
      </c>
      <c r="S249" s="200">
        <v>55757.808404199153</v>
      </c>
      <c r="T249" s="200">
        <v>133350.86774192576</v>
      </c>
      <c r="U249" s="200">
        <v>1002204.9675928296</v>
      </c>
      <c r="V249" s="200">
        <v>61858737.01692035</v>
      </c>
      <c r="W249" s="200">
        <v>19440573.535329267</v>
      </c>
      <c r="X249" s="201">
        <f t="shared" si="8"/>
        <v>58712.972249621707</v>
      </c>
      <c r="Y249" s="204"/>
      <c r="Z249" s="303"/>
      <c r="AA249" s="49"/>
      <c r="AB249" s="49"/>
      <c r="AC249" s="49"/>
      <c r="AD249" s="49"/>
      <c r="AE249" s="49"/>
      <c r="AF249" s="49"/>
      <c r="AG249" s="49"/>
      <c r="AH249" s="49"/>
      <c r="AI249" s="49"/>
      <c r="AJ249" s="49"/>
      <c r="AK249" s="49"/>
      <c r="AL249" s="49"/>
      <c r="AM249" s="49"/>
      <c r="AN249" s="49"/>
      <c r="AO249" s="49"/>
      <c r="AP249" s="49"/>
      <c r="AQ249" s="49"/>
      <c r="AR249" s="49"/>
      <c r="AS249" s="49"/>
      <c r="AT249" s="49"/>
      <c r="AU249" s="49"/>
      <c r="AV249" s="49"/>
      <c r="AW249" s="49"/>
      <c r="AX249" s="49"/>
      <c r="AY249" s="49"/>
      <c r="AZ249" s="49"/>
      <c r="BA249" s="49"/>
      <c r="BB249" s="49"/>
      <c r="BC249" s="49"/>
      <c r="BD249" s="49"/>
      <c r="BE249" s="49"/>
      <c r="BF249" s="49"/>
    </row>
    <row r="250" spans="1:58" ht="15.75" thickTop="1" x14ac:dyDescent="0.25">
      <c r="A250" s="333">
        <f>A240+1</f>
        <v>2026</v>
      </c>
      <c r="B250" s="185" t="s">
        <v>245</v>
      </c>
      <c r="C250" s="186">
        <v>28484.380528381083</v>
      </c>
      <c r="D250" s="187">
        <v>390.71737602965436</v>
      </c>
      <c r="E250" s="187">
        <v>356.07098947470138</v>
      </c>
      <c r="F250" s="187">
        <v>1303.9440843853636</v>
      </c>
      <c r="G250" s="187">
        <v>3078.4926852911503</v>
      </c>
      <c r="H250" s="187">
        <v>885.12332217367452</v>
      </c>
      <c r="I250" s="187">
        <v>1365642.5097703133</v>
      </c>
      <c r="J250" s="187">
        <v>429042.4528822421</v>
      </c>
      <c r="K250" s="188">
        <f t="shared" si="7"/>
        <v>1373.0531208577877</v>
      </c>
      <c r="L250" s="187">
        <v>885.12332217367452</v>
      </c>
      <c r="M250" s="322"/>
      <c r="N250" s="333">
        <f>N240+1</f>
        <v>2026</v>
      </c>
      <c r="O250" s="185" t="s">
        <v>245</v>
      </c>
      <c r="P250" s="186">
        <v>37776.017687155829</v>
      </c>
      <c r="Q250" s="187">
        <v>3112.0587734781229</v>
      </c>
      <c r="R250" s="187">
        <v>2860.7524913164643</v>
      </c>
      <c r="S250" s="187">
        <v>1303.9440843853636</v>
      </c>
      <c r="T250" s="187">
        <v>3078.4926852911503</v>
      </c>
      <c r="U250" s="187">
        <v>23188.173788788034</v>
      </c>
      <c r="V250" s="187">
        <v>1436273.8346404412</v>
      </c>
      <c r="W250" s="187">
        <v>451232.62098731304</v>
      </c>
      <c r="X250" s="188">
        <f t="shared" si="8"/>
        <v>1373.0531208577877</v>
      </c>
      <c r="Y250" s="189"/>
      <c r="Z250" s="49"/>
      <c r="AA250" s="49"/>
      <c r="AB250" s="49"/>
      <c r="AC250" s="49"/>
      <c r="AD250" s="49"/>
      <c r="AE250" s="49"/>
      <c r="AF250" s="49"/>
      <c r="AG250" s="49"/>
      <c r="AH250" s="49"/>
      <c r="AI250" s="49"/>
      <c r="AJ250" s="49"/>
      <c r="AK250" s="49"/>
      <c r="AL250" s="49"/>
      <c r="AM250" s="49"/>
      <c r="AN250" s="49"/>
      <c r="AO250" s="49"/>
      <c r="AP250" s="49"/>
      <c r="AQ250" s="49"/>
      <c r="AR250" s="49"/>
      <c r="AS250" s="49"/>
      <c r="AT250" s="49"/>
      <c r="AU250" s="49"/>
      <c r="AV250" s="49"/>
      <c r="AW250" s="49"/>
      <c r="AX250" s="49"/>
      <c r="AY250" s="49"/>
      <c r="AZ250" s="49"/>
      <c r="BA250" s="49"/>
      <c r="BB250" s="49"/>
      <c r="BC250" s="49"/>
      <c r="BD250" s="49"/>
      <c r="BE250" s="49"/>
      <c r="BF250" s="49"/>
    </row>
    <row r="251" spans="1:58" x14ac:dyDescent="0.25">
      <c r="A251" s="334"/>
      <c r="B251" s="190" t="s">
        <v>246</v>
      </c>
      <c r="C251" s="191">
        <v>108591.61731867029</v>
      </c>
      <c r="D251" s="192">
        <v>2350.9826381057437</v>
      </c>
      <c r="E251" s="192">
        <v>2142.9387591152176</v>
      </c>
      <c r="F251" s="192">
        <v>4184.4332130782268</v>
      </c>
      <c r="G251" s="192">
        <v>9856.4459278515387</v>
      </c>
      <c r="H251" s="192">
        <v>13914.784292424398</v>
      </c>
      <c r="I251" s="192">
        <v>4287846.5388557371</v>
      </c>
      <c r="J251" s="192">
        <v>1347108.5576046926</v>
      </c>
      <c r="K251" s="193">
        <f t="shared" si="7"/>
        <v>4406.2081733713721</v>
      </c>
      <c r="L251" s="192">
        <v>13914.784292424398</v>
      </c>
      <c r="M251" s="322"/>
      <c r="N251" s="334"/>
      <c r="O251" s="190" t="s">
        <v>246</v>
      </c>
      <c r="P251" s="191">
        <v>121239.7023913775</v>
      </c>
      <c r="Q251" s="192">
        <v>9864.0545702817162</v>
      </c>
      <c r="R251" s="192">
        <v>9074.9302046591802</v>
      </c>
      <c r="S251" s="192">
        <v>4184.4332130782259</v>
      </c>
      <c r="T251" s="192">
        <v>9856.4459278515387</v>
      </c>
      <c r="U251" s="192">
        <v>73180.334762377111</v>
      </c>
      <c r="V251" s="192">
        <v>4509859.8144452544</v>
      </c>
      <c r="W251" s="192">
        <v>1416858.2514751032</v>
      </c>
      <c r="X251" s="193">
        <f t="shared" si="8"/>
        <v>4406.2081733713712</v>
      </c>
      <c r="Y251" s="189"/>
      <c r="Z251" s="49"/>
      <c r="AA251" s="49"/>
      <c r="AB251" s="49"/>
      <c r="AC251" s="49"/>
      <c r="AD251" s="49"/>
      <c r="AE251" s="49"/>
      <c r="AF251" s="49"/>
      <c r="AG251" s="49"/>
      <c r="AH251" s="49"/>
      <c r="AI251" s="49"/>
      <c r="AJ251" s="49"/>
      <c r="AK251" s="49"/>
      <c r="AL251" s="49"/>
      <c r="AM251" s="49"/>
      <c r="AN251" s="49"/>
      <c r="AO251" s="49"/>
      <c r="AP251" s="49"/>
      <c r="AQ251" s="49"/>
      <c r="AR251" s="49"/>
      <c r="AS251" s="49"/>
      <c r="AT251" s="49"/>
      <c r="AU251" s="49"/>
      <c r="AV251" s="49"/>
      <c r="AW251" s="49"/>
      <c r="AX251" s="49"/>
      <c r="AY251" s="49"/>
      <c r="AZ251" s="49"/>
      <c r="BA251" s="49"/>
      <c r="BB251" s="49"/>
      <c r="BC251" s="49"/>
      <c r="BD251" s="49"/>
      <c r="BE251" s="49"/>
      <c r="BF251" s="49"/>
    </row>
    <row r="252" spans="1:58" x14ac:dyDescent="0.25">
      <c r="A252" s="334"/>
      <c r="B252" s="190" t="s">
        <v>247</v>
      </c>
      <c r="C252" s="191">
        <v>248509.78313730811</v>
      </c>
      <c r="D252" s="192">
        <v>6910.8890803911518</v>
      </c>
      <c r="E252" s="192">
        <v>6314.7651497421593</v>
      </c>
      <c r="F252" s="192">
        <v>21137.709440054154</v>
      </c>
      <c r="G252" s="192">
        <v>50043.4942479866</v>
      </c>
      <c r="H252" s="179">
        <v>13597.068119815522</v>
      </c>
      <c r="I252" s="192">
        <v>22439363.571888383</v>
      </c>
      <c r="J252" s="192">
        <v>7050307.2085614009</v>
      </c>
      <c r="K252" s="193">
        <f t="shared" si="7"/>
        <v>22258.008040377023</v>
      </c>
      <c r="L252" s="192">
        <v>15036.913764216539</v>
      </c>
      <c r="M252" s="184">
        <f>H252/L252</f>
        <v>0.90424593324280222</v>
      </c>
      <c r="N252" s="334"/>
      <c r="O252" s="190" t="s">
        <v>247</v>
      </c>
      <c r="P252" s="191">
        <v>571047.03514520568</v>
      </c>
      <c r="Q252" s="192">
        <v>50829.594319199445</v>
      </c>
      <c r="R252" s="192">
        <v>46820.719842921208</v>
      </c>
      <c r="S252" s="192">
        <v>21137.709440054154</v>
      </c>
      <c r="T252" s="192">
        <v>50043.4942479866</v>
      </c>
      <c r="U252" s="179">
        <v>380285.71657195059</v>
      </c>
      <c r="V252" s="192">
        <v>23617037.820117939</v>
      </c>
      <c r="W252" s="192">
        <v>7420325.2971468326</v>
      </c>
      <c r="X252" s="193">
        <f t="shared" si="8"/>
        <v>22258.008040377023</v>
      </c>
      <c r="Y252" s="189"/>
      <c r="Z252" s="49"/>
      <c r="AA252" s="49"/>
      <c r="AB252" s="49"/>
      <c r="AC252" s="49"/>
      <c r="AD252" s="49"/>
      <c r="AE252" s="49"/>
      <c r="AF252" s="49"/>
      <c r="AG252" s="49"/>
      <c r="AH252" s="49"/>
      <c r="AI252" s="49"/>
      <c r="AJ252" s="49"/>
      <c r="AK252" s="49"/>
      <c r="AL252" s="49"/>
      <c r="AM252" s="49"/>
      <c r="AN252" s="49"/>
      <c r="AO252" s="49"/>
      <c r="AP252" s="49"/>
      <c r="AQ252" s="49"/>
      <c r="AR252" s="49"/>
      <c r="AS252" s="49"/>
      <c r="AT252" s="49"/>
      <c r="AU252" s="49"/>
      <c r="AV252" s="49"/>
      <c r="AW252" s="49"/>
      <c r="AX252" s="49"/>
      <c r="AY252" s="49"/>
      <c r="AZ252" s="49"/>
      <c r="BA252" s="49"/>
      <c r="BB252" s="49"/>
      <c r="BC252" s="49"/>
      <c r="BD252" s="49"/>
      <c r="BE252" s="49"/>
      <c r="BF252" s="49"/>
    </row>
    <row r="253" spans="1:58" x14ac:dyDescent="0.25">
      <c r="A253" s="334"/>
      <c r="B253" s="190" t="s">
        <v>248</v>
      </c>
      <c r="C253" s="191">
        <v>133745.9827992722</v>
      </c>
      <c r="D253" s="192">
        <v>3800.1956139440435</v>
      </c>
      <c r="E253" s="192">
        <v>3459.6927357078625</v>
      </c>
      <c r="F253" s="192">
        <v>11381.955942876812</v>
      </c>
      <c r="G253" s="192">
        <v>28030.813715517161</v>
      </c>
      <c r="H253" s="192">
        <v>7424.7757640161071</v>
      </c>
      <c r="I253" s="192">
        <v>11911068.983655538</v>
      </c>
      <c r="J253" s="192">
        <v>3742118.7203471079</v>
      </c>
      <c r="K253" s="193">
        <f t="shared" si="7"/>
        <v>11985.199607849281</v>
      </c>
      <c r="L253" s="192">
        <v>7424.7757640161071</v>
      </c>
      <c r="M253" s="322"/>
      <c r="N253" s="334"/>
      <c r="O253" s="190" t="s">
        <v>248</v>
      </c>
      <c r="P253" s="191">
        <v>305730.63698618318</v>
      </c>
      <c r="Q253" s="192">
        <v>27777.600806046474</v>
      </c>
      <c r="R253" s="192">
        <v>25496.952782565662</v>
      </c>
      <c r="S253" s="192">
        <v>11381.955942876813</v>
      </c>
      <c r="T253" s="192">
        <v>28030.813715517161</v>
      </c>
      <c r="U253" s="192">
        <v>207418.967315188</v>
      </c>
      <c r="V253" s="192">
        <v>12542721.757103294</v>
      </c>
      <c r="W253" s="192">
        <v>3940566.0482031773</v>
      </c>
      <c r="X253" s="193">
        <f t="shared" si="8"/>
        <v>11985.199607849283</v>
      </c>
      <c r="Y253" s="189"/>
      <c r="Z253" s="49"/>
      <c r="AA253" s="49"/>
      <c r="AB253" s="49"/>
      <c r="AC253" s="49"/>
      <c r="AD253" s="49"/>
      <c r="AE253" s="49"/>
      <c r="AF253" s="49"/>
      <c r="AG253" s="49"/>
      <c r="AH253" s="49"/>
      <c r="AI253" s="49"/>
      <c r="AJ253" s="49"/>
      <c r="AK253" s="49"/>
      <c r="AL253" s="49"/>
      <c r="AM253" s="49"/>
      <c r="AN253" s="49"/>
      <c r="AO253" s="49"/>
      <c r="AP253" s="49"/>
      <c r="AQ253" s="49"/>
      <c r="AR253" s="49"/>
      <c r="AS253" s="49"/>
      <c r="AT253" s="49"/>
      <c r="AU253" s="49"/>
      <c r="AV253" s="49"/>
      <c r="AW253" s="49"/>
      <c r="AX253" s="49"/>
      <c r="AY253" s="49"/>
      <c r="AZ253" s="49"/>
      <c r="BA253" s="49"/>
      <c r="BB253" s="49"/>
      <c r="BC253" s="49"/>
      <c r="BD253" s="49"/>
      <c r="BE253" s="49"/>
      <c r="BF253" s="49"/>
    </row>
    <row r="254" spans="1:58" x14ac:dyDescent="0.25">
      <c r="A254" s="334"/>
      <c r="B254" s="190" t="s">
        <v>249</v>
      </c>
      <c r="C254" s="191">
        <v>30978.233329129314</v>
      </c>
      <c r="D254" s="192">
        <v>745.10484635099624</v>
      </c>
      <c r="E254" s="192">
        <v>678.77858705213464</v>
      </c>
      <c r="F254" s="192">
        <v>2365.3075368733134</v>
      </c>
      <c r="G254" s="192">
        <v>5577.5771046185873</v>
      </c>
      <c r="H254" s="192">
        <v>1595.3744008969693</v>
      </c>
      <c r="I254" s="192">
        <v>2462054.1162063084</v>
      </c>
      <c r="J254" s="192">
        <v>773501.08635326126</v>
      </c>
      <c r="K254" s="193">
        <f t="shared" si="7"/>
        <v>2490.6688363275989</v>
      </c>
      <c r="L254" s="192">
        <v>1595.3744008969693</v>
      </c>
      <c r="M254" s="322"/>
      <c r="N254" s="334"/>
      <c r="O254" s="190" t="s">
        <v>249</v>
      </c>
      <c r="P254" s="191">
        <v>64878.161640476072</v>
      </c>
      <c r="Q254" s="192">
        <v>5609.1370970332682</v>
      </c>
      <c r="R254" s="192">
        <v>5152.6434655852127</v>
      </c>
      <c r="S254" s="192">
        <v>2365.3075368733134</v>
      </c>
      <c r="T254" s="192">
        <v>5577.5771046185873</v>
      </c>
      <c r="U254" s="192">
        <v>41653.797256136706</v>
      </c>
      <c r="V254" s="192">
        <v>2587347.3659704425</v>
      </c>
      <c r="W254" s="192">
        <v>812864.34167386277</v>
      </c>
      <c r="X254" s="193">
        <f t="shared" si="8"/>
        <v>2490.6688363275989</v>
      </c>
      <c r="Y254" s="189"/>
      <c r="Z254" s="49"/>
      <c r="AA254" s="49"/>
      <c r="AB254" s="49"/>
      <c r="AC254" s="49"/>
      <c r="AD254" s="49"/>
      <c r="AE254" s="49"/>
      <c r="AF254" s="49"/>
      <c r="AG254" s="49"/>
      <c r="AH254" s="49"/>
      <c r="AI254" s="49"/>
      <c r="AJ254" s="49"/>
      <c r="AK254" s="49"/>
      <c r="AL254" s="49"/>
      <c r="AM254" s="49"/>
      <c r="AN254" s="49"/>
      <c r="AO254" s="49"/>
      <c r="AP254" s="49"/>
      <c r="AQ254" s="49"/>
      <c r="AR254" s="49"/>
      <c r="AS254" s="49"/>
      <c r="AT254" s="49"/>
      <c r="AU254" s="49"/>
      <c r="AV254" s="49"/>
      <c r="AW254" s="49"/>
      <c r="AX254" s="49"/>
      <c r="AY254" s="49"/>
      <c r="AZ254" s="49"/>
      <c r="BA254" s="49"/>
      <c r="BB254" s="49"/>
      <c r="BC254" s="49"/>
      <c r="BD254" s="49"/>
      <c r="BE254" s="49"/>
      <c r="BF254" s="49"/>
    </row>
    <row r="255" spans="1:58" x14ac:dyDescent="0.25">
      <c r="A255" s="334"/>
      <c r="B255" s="190" t="s">
        <v>250</v>
      </c>
      <c r="C255" s="191">
        <v>73557.345043998459</v>
      </c>
      <c r="D255" s="192">
        <v>1783.1193270542346</v>
      </c>
      <c r="E255" s="192">
        <v>1622.8820209574424</v>
      </c>
      <c r="F255" s="192">
        <v>3327.9714842893745</v>
      </c>
      <c r="G255" s="192">
        <v>7847.6178347312152</v>
      </c>
      <c r="H255" s="192">
        <v>11154.859263647302</v>
      </c>
      <c r="I255" s="192">
        <v>3463666.8878484834</v>
      </c>
      <c r="J255" s="192">
        <v>1088176.8419253794</v>
      </c>
      <c r="K255" s="193">
        <f t="shared" si="7"/>
        <v>3504.353972956711</v>
      </c>
      <c r="L255" s="192">
        <v>11154.859263647302</v>
      </c>
      <c r="M255" s="322"/>
      <c r="N255" s="334"/>
      <c r="O255" s="190" t="s">
        <v>250</v>
      </c>
      <c r="P255" s="191">
        <v>91447.545498924141</v>
      </c>
      <c r="Q255" s="192">
        <v>7892.0239662067333</v>
      </c>
      <c r="R255" s="192">
        <v>7249.7399128327224</v>
      </c>
      <c r="S255" s="192">
        <v>3327.9714842893745</v>
      </c>
      <c r="T255" s="192">
        <v>7847.6178347312152</v>
      </c>
      <c r="U255" s="192">
        <v>58606.640903619154</v>
      </c>
      <c r="V255" s="192">
        <v>3640382.175466741</v>
      </c>
      <c r="W255" s="192">
        <v>1143695.311173968</v>
      </c>
      <c r="X255" s="193">
        <f t="shared" si="8"/>
        <v>3504.353972956711</v>
      </c>
      <c r="Y255" s="189"/>
      <c r="Z255" s="49"/>
      <c r="AA255" s="49"/>
      <c r="AB255" s="49"/>
      <c r="AC255" s="49"/>
      <c r="AD255" s="49"/>
      <c r="AE255" s="49"/>
      <c r="AF255" s="49"/>
      <c r="AG255" s="49"/>
      <c r="AH255" s="49"/>
      <c r="AI255" s="49"/>
      <c r="AJ255" s="49"/>
      <c r="AK255" s="49"/>
      <c r="AL255" s="49"/>
      <c r="AM255" s="49"/>
      <c r="AN255" s="49"/>
      <c r="AO255" s="49"/>
      <c r="AP255" s="49"/>
      <c r="AQ255" s="49"/>
      <c r="AR255" s="49"/>
      <c r="AS255" s="49"/>
      <c r="AT255" s="49"/>
      <c r="AU255" s="49"/>
      <c r="AV255" s="49"/>
      <c r="AW255" s="49"/>
      <c r="AX255" s="49"/>
      <c r="AY255" s="49"/>
      <c r="AZ255" s="49"/>
      <c r="BA255" s="49"/>
      <c r="BB255" s="49"/>
      <c r="BC255" s="49"/>
      <c r="BD255" s="49"/>
      <c r="BE255" s="49"/>
      <c r="BF255" s="49"/>
    </row>
    <row r="256" spans="1:58" x14ac:dyDescent="0.25">
      <c r="A256" s="334"/>
      <c r="B256" s="190" t="s">
        <v>251</v>
      </c>
      <c r="C256" s="191">
        <v>25489.186977534489</v>
      </c>
      <c r="D256" s="192">
        <v>654.10314381049591</v>
      </c>
      <c r="E256" s="192">
        <v>590.1636512787087</v>
      </c>
      <c r="F256" s="192">
        <v>2065.5201705516288</v>
      </c>
      <c r="G256" s="192">
        <v>4600.6354765103088</v>
      </c>
      <c r="H256" s="192">
        <v>1305.0406798923414</v>
      </c>
      <c r="I256" s="192">
        <v>2071100.2205186749</v>
      </c>
      <c r="J256" s="192">
        <v>656823.38708917168</v>
      </c>
      <c r="K256" s="193">
        <f t="shared" si="7"/>
        <v>2174.9927395908649</v>
      </c>
      <c r="L256" s="192">
        <v>1305.0406798923414</v>
      </c>
      <c r="M256" s="322"/>
      <c r="N256" s="334"/>
      <c r="O256" s="190" t="s">
        <v>251</v>
      </c>
      <c r="P256" s="191">
        <v>51816.97834832254</v>
      </c>
      <c r="Q256" s="192">
        <v>4743.0359113440554</v>
      </c>
      <c r="R256" s="192">
        <v>4304.0835181678831</v>
      </c>
      <c r="S256" s="192">
        <v>2065.5201705516288</v>
      </c>
      <c r="T256" s="192">
        <v>4600.6354765103079</v>
      </c>
      <c r="U256" s="192">
        <v>33674.589101198966</v>
      </c>
      <c r="V256" s="192">
        <v>2180507.1416291157</v>
      </c>
      <c r="W256" s="192">
        <v>691524.29463770078</v>
      </c>
      <c r="X256" s="193">
        <f t="shared" si="8"/>
        <v>2174.9927395908649</v>
      </c>
      <c r="Y256" s="189"/>
      <c r="Z256" s="49"/>
      <c r="AA256" s="49"/>
      <c r="AB256" s="49"/>
      <c r="AC256" s="49"/>
      <c r="AD256" s="49"/>
      <c r="AE256" s="49"/>
      <c r="AF256" s="49"/>
      <c r="AG256" s="49"/>
      <c r="AH256" s="49"/>
      <c r="AI256" s="49"/>
      <c r="AJ256" s="49"/>
      <c r="AK256" s="49"/>
      <c r="AL256" s="49"/>
      <c r="AM256" s="49"/>
      <c r="AN256" s="49"/>
      <c r="AO256" s="49"/>
      <c r="AP256" s="49"/>
      <c r="AQ256" s="49"/>
      <c r="AR256" s="49"/>
      <c r="AS256" s="49"/>
      <c r="AT256" s="49"/>
      <c r="AU256" s="49"/>
      <c r="AV256" s="49"/>
      <c r="AW256" s="49"/>
      <c r="AX256" s="49"/>
      <c r="AY256" s="49"/>
      <c r="AZ256" s="49"/>
      <c r="BA256" s="49"/>
      <c r="BB256" s="49"/>
      <c r="BC256" s="49"/>
      <c r="BD256" s="49"/>
      <c r="BE256" s="49"/>
      <c r="BF256" s="49"/>
    </row>
    <row r="257" spans="1:58" x14ac:dyDescent="0.25">
      <c r="A257" s="334"/>
      <c r="B257" s="190" t="s">
        <v>252</v>
      </c>
      <c r="C257" s="191">
        <v>134992.98005437956</v>
      </c>
      <c r="D257" s="192">
        <v>3848.8941484997536</v>
      </c>
      <c r="E257" s="192">
        <v>3509.6507340419212</v>
      </c>
      <c r="F257" s="192">
        <v>11572.376304251371</v>
      </c>
      <c r="G257" s="192">
        <v>28120.895720312161</v>
      </c>
      <c r="H257" s="192">
        <v>8215.3015607246616</v>
      </c>
      <c r="I257" s="192">
        <v>12518603.892628234</v>
      </c>
      <c r="J257" s="192">
        <v>3932515.2657330502</v>
      </c>
      <c r="K257" s="193">
        <f t="shared" si="7"/>
        <v>12185.712248376693</v>
      </c>
      <c r="L257" s="192">
        <v>8215.3015607246616</v>
      </c>
      <c r="M257" s="322"/>
      <c r="N257" s="334"/>
      <c r="O257" s="190" t="s">
        <v>252</v>
      </c>
      <c r="P257" s="191">
        <v>322782.1662294704</v>
      </c>
      <c r="Q257" s="192">
        <v>28167.920832412583</v>
      </c>
      <c r="R257" s="192">
        <v>25883.412138253669</v>
      </c>
      <c r="S257" s="192">
        <v>11572.376304251369</v>
      </c>
      <c r="T257" s="192">
        <v>28120.895720312161</v>
      </c>
      <c r="U257" s="192">
        <v>213709.8771176197</v>
      </c>
      <c r="V257" s="192">
        <v>13170844.869738983</v>
      </c>
      <c r="W257" s="192">
        <v>4137405.9863992175</v>
      </c>
      <c r="X257" s="193">
        <f t="shared" si="8"/>
        <v>12185.712248376691</v>
      </c>
      <c r="Y257" s="189"/>
      <c r="Z257" s="49"/>
      <c r="AA257" s="49"/>
      <c r="AB257" s="49"/>
      <c r="AC257" s="49"/>
      <c r="AD257" s="49"/>
      <c r="AE257" s="49"/>
      <c r="AF257" s="49"/>
      <c r="AG257" s="49"/>
      <c r="AH257" s="49"/>
      <c r="AI257" s="49"/>
      <c r="AJ257" s="49"/>
      <c r="AK257" s="49"/>
      <c r="AL257" s="49"/>
      <c r="AM257" s="49"/>
      <c r="AN257" s="49"/>
      <c r="AO257" s="49"/>
      <c r="AP257" s="49"/>
      <c r="AQ257" s="49"/>
      <c r="AR257" s="49"/>
      <c r="AS257" s="49"/>
      <c r="AT257" s="49"/>
      <c r="AU257" s="49"/>
      <c r="AV257" s="49"/>
      <c r="AW257" s="49"/>
      <c r="AX257" s="49"/>
      <c r="AY257" s="49"/>
      <c r="AZ257" s="49"/>
      <c r="BA257" s="49"/>
      <c r="BB257" s="49"/>
      <c r="BC257" s="49"/>
      <c r="BD257" s="49"/>
      <c r="BE257" s="49"/>
      <c r="BF257" s="49"/>
    </row>
    <row r="258" spans="1:58" x14ac:dyDescent="0.25">
      <c r="A258" s="334"/>
      <c r="B258" s="190" t="s">
        <v>253</v>
      </c>
      <c r="C258" s="191">
        <v>16014.050573179491</v>
      </c>
      <c r="D258" s="192">
        <v>236.27999352305068</v>
      </c>
      <c r="E258" s="192">
        <v>215.3591743977818</v>
      </c>
      <c r="F258" s="192">
        <v>754.51534595526289</v>
      </c>
      <c r="G258" s="192">
        <v>1777.708889622799</v>
      </c>
      <c r="H258" s="192">
        <v>468.81868371085932</v>
      </c>
      <c r="I258" s="192">
        <v>779121.64599546988</v>
      </c>
      <c r="J258" s="192">
        <v>244824.19563099684</v>
      </c>
      <c r="K258" s="193">
        <f t="shared" si="7"/>
        <v>794.50465929089182</v>
      </c>
      <c r="L258" s="192">
        <v>468.81868371085932</v>
      </c>
      <c r="M258" s="322"/>
      <c r="N258" s="334"/>
      <c r="O258" s="190" t="s">
        <v>253</v>
      </c>
      <c r="P258" s="191">
        <v>21294.790362060921</v>
      </c>
      <c r="Q258" s="192">
        <v>1784.9993587773797</v>
      </c>
      <c r="R258" s="192">
        <v>1642.3409466674568</v>
      </c>
      <c r="S258" s="192">
        <v>754.51534595526289</v>
      </c>
      <c r="T258" s="192">
        <v>1777.708889622799</v>
      </c>
      <c r="U258" s="192">
        <v>13270.094730326016</v>
      </c>
      <c r="V258" s="192">
        <v>819474.66026499972</v>
      </c>
      <c r="W258" s="192">
        <v>257504.36705177126</v>
      </c>
      <c r="X258" s="193">
        <f t="shared" si="8"/>
        <v>794.50465929089182</v>
      </c>
      <c r="Y258" s="189"/>
      <c r="Z258" s="49"/>
      <c r="AA258" s="49"/>
      <c r="AB258" s="49"/>
      <c r="AC258" s="49"/>
      <c r="AD258" s="49"/>
      <c r="AE258" s="49"/>
      <c r="AF258" s="49"/>
      <c r="AG258" s="49"/>
      <c r="AH258" s="49"/>
      <c r="AI258" s="49"/>
      <c r="AJ258" s="49"/>
      <c r="AK258" s="49"/>
      <c r="AL258" s="49"/>
      <c r="AM258" s="49"/>
      <c r="AN258" s="49"/>
      <c r="AO258" s="49"/>
      <c r="AP258" s="49"/>
      <c r="AQ258" s="49"/>
      <c r="AR258" s="49"/>
      <c r="AS258" s="49"/>
      <c r="AT258" s="49"/>
      <c r="AU258" s="49"/>
      <c r="AV258" s="49"/>
      <c r="AW258" s="49"/>
      <c r="AX258" s="49"/>
      <c r="AY258" s="49"/>
      <c r="AZ258" s="49"/>
      <c r="BA258" s="49"/>
      <c r="BB258" s="49"/>
      <c r="BC258" s="49"/>
      <c r="BD258" s="49"/>
      <c r="BE258" s="49"/>
      <c r="BF258" s="49"/>
    </row>
    <row r="259" spans="1:58" ht="15.75" thickBot="1" x14ac:dyDescent="0.3">
      <c r="A259" s="335"/>
      <c r="B259" s="198" t="s">
        <v>254</v>
      </c>
      <c r="C259" s="199">
        <v>800363.55976185296</v>
      </c>
      <c r="D259" s="200">
        <v>20720.286167709124</v>
      </c>
      <c r="E259" s="200">
        <v>18890.301801767928</v>
      </c>
      <c r="F259" s="200">
        <v>58093.733522315502</v>
      </c>
      <c r="G259" s="200">
        <v>138933.6816024415</v>
      </c>
      <c r="H259" s="200">
        <v>58561.146087301837</v>
      </c>
      <c r="I259" s="200">
        <v>61298468.367367148</v>
      </c>
      <c r="J259" s="200">
        <v>19264417.716127306</v>
      </c>
      <c r="K259" s="201">
        <f t="shared" si="7"/>
        <v>61172.701398998222</v>
      </c>
      <c r="L259" s="200">
        <v>60000.991731702852</v>
      </c>
      <c r="M259" s="184">
        <f>H259/L259</f>
        <v>0.97600296923691943</v>
      </c>
      <c r="N259" s="335"/>
      <c r="O259" s="198" t="s">
        <v>254</v>
      </c>
      <c r="P259" s="199">
        <v>1588013.0342891761</v>
      </c>
      <c r="Q259" s="200">
        <v>139780.42563477979</v>
      </c>
      <c r="R259" s="200">
        <v>128485.57530296946</v>
      </c>
      <c r="S259" s="200">
        <v>58093.733522315502</v>
      </c>
      <c r="T259" s="200">
        <v>138933.6816024415</v>
      </c>
      <c r="U259" s="200">
        <v>1044988.1915472042</v>
      </c>
      <c r="V259" s="200">
        <v>64504449.439377204</v>
      </c>
      <c r="W259" s="200">
        <v>20271976.518748946</v>
      </c>
      <c r="X259" s="201">
        <f t="shared" si="8"/>
        <v>61172.701398998222</v>
      </c>
      <c r="Y259" s="189"/>
      <c r="Z259" s="49"/>
      <c r="AA259" s="49"/>
      <c r="AB259" s="49"/>
      <c r="AC259" s="49"/>
      <c r="AD259" s="49"/>
      <c r="AE259" s="49"/>
      <c r="AF259" s="49"/>
      <c r="AG259" s="49"/>
      <c r="AH259" s="49"/>
      <c r="AI259" s="49"/>
      <c r="AJ259" s="49"/>
      <c r="AK259" s="49"/>
      <c r="AL259" s="49"/>
      <c r="AM259" s="49"/>
      <c r="AN259" s="49"/>
      <c r="AO259" s="49"/>
      <c r="AP259" s="49"/>
      <c r="AQ259" s="49"/>
      <c r="AR259" s="49"/>
      <c r="AS259" s="49"/>
      <c r="AT259" s="49"/>
      <c r="AU259" s="49"/>
      <c r="AV259" s="49"/>
      <c r="AW259" s="49"/>
      <c r="AX259" s="49"/>
      <c r="AY259" s="49"/>
      <c r="AZ259" s="49"/>
      <c r="BA259" s="49"/>
      <c r="BB259" s="49"/>
      <c r="BC259" s="49"/>
      <c r="BD259" s="49"/>
      <c r="BE259" s="49"/>
      <c r="BF259" s="49"/>
    </row>
    <row r="260" spans="1:58" ht="15.75" thickTop="1" x14ac:dyDescent="0.25">
      <c r="A260" s="333">
        <f>A250+1</f>
        <v>2027</v>
      </c>
      <c r="B260" s="185" t="s">
        <v>245</v>
      </c>
      <c r="C260" s="186">
        <v>29115.764969289052</v>
      </c>
      <c r="D260" s="187">
        <v>403.61104943863302</v>
      </c>
      <c r="E260" s="187">
        <v>367.82133212736653</v>
      </c>
      <c r="F260" s="187">
        <v>1346.9742391700804</v>
      </c>
      <c r="G260" s="187">
        <v>3180.0829439057584</v>
      </c>
      <c r="H260" s="187">
        <v>914.3323918054059</v>
      </c>
      <c r="I260" s="187">
        <v>1410708.7125927336</v>
      </c>
      <c r="J260" s="187">
        <v>443200.85382735613</v>
      </c>
      <c r="K260" s="188">
        <f t="shared" si="7"/>
        <v>1418.3638738460945</v>
      </c>
      <c r="L260" s="187">
        <v>914.3323918054059</v>
      </c>
      <c r="M260" s="322"/>
      <c r="N260" s="333">
        <f>N250+1</f>
        <v>2027</v>
      </c>
      <c r="O260" s="185" t="s">
        <v>245</v>
      </c>
      <c r="P260" s="186">
        <v>39010.700040225973</v>
      </c>
      <c r="Q260" s="187">
        <v>3214.7567130029015</v>
      </c>
      <c r="R260" s="187">
        <v>2955.1573235299079</v>
      </c>
      <c r="S260" s="187">
        <v>1346.9742391700804</v>
      </c>
      <c r="T260" s="187">
        <v>3180.0829439057584</v>
      </c>
      <c r="U260" s="187">
        <v>23953.38352381804</v>
      </c>
      <c r="V260" s="187">
        <v>1483670.8711835758</v>
      </c>
      <c r="W260" s="187">
        <v>466123.29747989436</v>
      </c>
      <c r="X260" s="188">
        <f t="shared" si="8"/>
        <v>1418.3638738460945</v>
      </c>
      <c r="Y260" s="189"/>
      <c r="Z260" s="49"/>
      <c r="AA260" s="49"/>
      <c r="AB260" s="49"/>
      <c r="AC260" s="49"/>
      <c r="AD260" s="49"/>
      <c r="AE260" s="49"/>
      <c r="AF260" s="49"/>
      <c r="AG260" s="49"/>
      <c r="AH260" s="49"/>
      <c r="AI260" s="49"/>
      <c r="AJ260" s="49"/>
      <c r="AK260" s="49"/>
      <c r="AL260" s="49"/>
      <c r="AM260" s="49"/>
      <c r="AN260" s="49"/>
      <c r="AO260" s="49"/>
      <c r="AP260" s="49"/>
      <c r="AQ260" s="49"/>
      <c r="AR260" s="49"/>
      <c r="AS260" s="49"/>
      <c r="AT260" s="49"/>
      <c r="AU260" s="49"/>
      <c r="AV260" s="49"/>
      <c r="AW260" s="49"/>
      <c r="AX260" s="49"/>
      <c r="AY260" s="49"/>
      <c r="AZ260" s="49"/>
      <c r="BA260" s="49"/>
      <c r="BB260" s="49"/>
      <c r="BC260" s="49"/>
      <c r="BD260" s="49"/>
      <c r="BE260" s="49"/>
      <c r="BF260" s="49"/>
    </row>
    <row r="261" spans="1:58" x14ac:dyDescent="0.25">
      <c r="A261" s="334"/>
      <c r="B261" s="190" t="s">
        <v>246</v>
      </c>
      <c r="C261" s="191">
        <v>112102.36264934968</v>
      </c>
      <c r="D261" s="192">
        <v>2428.5650651632336</v>
      </c>
      <c r="E261" s="192">
        <v>2213.65573816602</v>
      </c>
      <c r="F261" s="192">
        <v>4322.5195091098085</v>
      </c>
      <c r="G261" s="192">
        <v>10181.70864347064</v>
      </c>
      <c r="H261" s="192">
        <v>14373.972174074404</v>
      </c>
      <c r="I261" s="192">
        <v>4429345.4746379759</v>
      </c>
      <c r="J261" s="192">
        <v>1391563.1400056474</v>
      </c>
      <c r="K261" s="193">
        <f t="shared" si="7"/>
        <v>4551.6130430926278</v>
      </c>
      <c r="L261" s="192">
        <v>14373.972174074404</v>
      </c>
      <c r="M261" s="322"/>
      <c r="N261" s="334"/>
      <c r="O261" s="190" t="s">
        <v>246</v>
      </c>
      <c r="P261" s="191">
        <v>125204.28300780935</v>
      </c>
      <c r="Q261" s="192">
        <v>10189.568371101013</v>
      </c>
      <c r="R261" s="192">
        <v>9374.4029014129337</v>
      </c>
      <c r="S261" s="192">
        <v>4322.5195091098076</v>
      </c>
      <c r="T261" s="192">
        <v>10181.70864347064</v>
      </c>
      <c r="U261" s="192">
        <v>75595.285809535548</v>
      </c>
      <c r="V261" s="192">
        <v>4658685.1883219481</v>
      </c>
      <c r="W261" s="192">
        <v>1463614.5737737818</v>
      </c>
      <c r="X261" s="193">
        <f t="shared" si="8"/>
        <v>4551.6130430926269</v>
      </c>
      <c r="Y261" s="189"/>
      <c r="Z261" s="49"/>
      <c r="AA261" s="49"/>
      <c r="AB261" s="49"/>
      <c r="AC261" s="49"/>
      <c r="AD261" s="49"/>
      <c r="AE261" s="49"/>
      <c r="AF261" s="49"/>
      <c r="AG261" s="49"/>
      <c r="AH261" s="49"/>
      <c r="AI261" s="49"/>
      <c r="AJ261" s="49"/>
      <c r="AK261" s="49"/>
      <c r="AL261" s="49"/>
      <c r="AM261" s="49"/>
      <c r="AN261" s="49"/>
      <c r="AO261" s="49"/>
      <c r="AP261" s="49"/>
      <c r="AQ261" s="49"/>
      <c r="AR261" s="49"/>
      <c r="AS261" s="49"/>
      <c r="AT261" s="49"/>
      <c r="AU261" s="49"/>
      <c r="AV261" s="49"/>
      <c r="AW261" s="49"/>
      <c r="AX261" s="49"/>
      <c r="AY261" s="49"/>
      <c r="AZ261" s="49"/>
      <c r="BA261" s="49"/>
      <c r="BB261" s="49"/>
      <c r="BC261" s="49"/>
      <c r="BD261" s="49"/>
      <c r="BE261" s="49"/>
      <c r="BF261" s="49"/>
    </row>
    <row r="262" spans="1:58" x14ac:dyDescent="0.25">
      <c r="A262" s="334"/>
      <c r="B262" s="190" t="s">
        <v>247</v>
      </c>
      <c r="C262" s="191">
        <v>245966.20429582038</v>
      </c>
      <c r="D262" s="192">
        <v>7221.879089008753</v>
      </c>
      <c r="E262" s="192">
        <v>6598.9295814805573</v>
      </c>
      <c r="F262" s="192">
        <v>22088.90636485659</v>
      </c>
      <c r="G262" s="192">
        <v>52295.451489145984</v>
      </c>
      <c r="H262" s="179">
        <v>14208.93618520722</v>
      </c>
      <c r="I262" s="192">
        <v>23449134.93262336</v>
      </c>
      <c r="J262" s="192">
        <v>7367571.0329466639</v>
      </c>
      <c r="K262" s="193">
        <f t="shared" si="7"/>
        <v>23259.618402193988</v>
      </c>
      <c r="L262" s="192">
        <v>15713.574883606281</v>
      </c>
      <c r="M262" s="184">
        <f>H262/L262</f>
        <v>0.90424593324280222</v>
      </c>
      <c r="N262" s="334"/>
      <c r="O262" s="190" t="s">
        <v>247</v>
      </c>
      <c r="P262" s="191">
        <v>596202.59314362146</v>
      </c>
      <c r="Q262" s="192">
        <v>53116.92606356342</v>
      </c>
      <c r="R262" s="192">
        <v>48927.652235852664</v>
      </c>
      <c r="S262" s="192">
        <v>22088.90636485659</v>
      </c>
      <c r="T262" s="192">
        <v>52295.451489145984</v>
      </c>
      <c r="U262" s="179">
        <v>397398.57381768839</v>
      </c>
      <c r="V262" s="192">
        <v>24679804.522023246</v>
      </c>
      <c r="W262" s="192">
        <v>7754239.9355184389</v>
      </c>
      <c r="X262" s="193">
        <f t="shared" si="8"/>
        <v>23259.618402193988</v>
      </c>
      <c r="Y262" s="189"/>
      <c r="Z262" s="49"/>
      <c r="AA262" s="49"/>
      <c r="AB262" s="49"/>
      <c r="AC262" s="49"/>
      <c r="AD262" s="49"/>
      <c r="AE262" s="49"/>
      <c r="AF262" s="49"/>
      <c r="AG262" s="49"/>
      <c r="AH262" s="49"/>
      <c r="AI262" s="49"/>
      <c r="AJ262" s="49"/>
      <c r="AK262" s="49"/>
      <c r="AL262" s="49"/>
      <c r="AM262" s="49"/>
      <c r="AN262" s="49"/>
      <c r="AO262" s="49"/>
      <c r="AP262" s="49"/>
      <c r="AQ262" s="49"/>
      <c r="AR262" s="49"/>
      <c r="AS262" s="49"/>
      <c r="AT262" s="49"/>
      <c r="AU262" s="49"/>
      <c r="AV262" s="49"/>
      <c r="AW262" s="49"/>
      <c r="AX262" s="49"/>
      <c r="AY262" s="49"/>
      <c r="AZ262" s="49"/>
      <c r="BA262" s="49"/>
      <c r="BB262" s="49"/>
      <c r="BC262" s="49"/>
      <c r="BD262" s="49"/>
      <c r="BE262" s="49"/>
      <c r="BF262" s="49"/>
    </row>
    <row r="263" spans="1:58" x14ac:dyDescent="0.25">
      <c r="A263" s="334"/>
      <c r="B263" s="190" t="s">
        <v>248</v>
      </c>
      <c r="C263" s="191">
        <v>130039.35943693534</v>
      </c>
      <c r="D263" s="192">
        <v>3910.4012867484203</v>
      </c>
      <c r="E263" s="192">
        <v>3560.0238250433904</v>
      </c>
      <c r="F263" s="192">
        <v>11712.032665220238</v>
      </c>
      <c r="G263" s="192">
        <v>28843.707313267158</v>
      </c>
      <c r="H263" s="192">
        <v>7640.0942611725732</v>
      </c>
      <c r="I263" s="192">
        <v>12256489.984181546</v>
      </c>
      <c r="J263" s="192">
        <v>3850640.1632371731</v>
      </c>
      <c r="K263" s="193">
        <f t="shared" si="7"/>
        <v>12332.77039647691</v>
      </c>
      <c r="L263" s="192">
        <v>7640.0942611725732</v>
      </c>
      <c r="M263" s="322"/>
      <c r="N263" s="334"/>
      <c r="O263" s="190" t="s">
        <v>248</v>
      </c>
      <c r="P263" s="191">
        <v>314294.78091010102</v>
      </c>
      <c r="Q263" s="192">
        <v>28583.151229421819</v>
      </c>
      <c r="R263" s="192">
        <v>26236.364413260068</v>
      </c>
      <c r="S263" s="192">
        <v>11712.032665220238</v>
      </c>
      <c r="T263" s="192">
        <v>28843.707313267158</v>
      </c>
      <c r="U263" s="192">
        <v>213434.11736732844</v>
      </c>
      <c r="V263" s="192">
        <v>12906460.688059289</v>
      </c>
      <c r="W263" s="192">
        <v>4054842.4636010691</v>
      </c>
      <c r="X263" s="193">
        <f t="shared" si="8"/>
        <v>12332.77039647691</v>
      </c>
      <c r="Y263" s="189"/>
      <c r="Z263" s="49"/>
      <c r="AA263" s="49"/>
      <c r="AB263" s="49"/>
      <c r="AC263" s="49"/>
      <c r="AD263" s="49"/>
      <c r="AE263" s="49"/>
      <c r="AF263" s="49"/>
      <c r="AG263" s="49"/>
      <c r="AH263" s="49"/>
      <c r="AI263" s="49"/>
      <c r="AJ263" s="49"/>
      <c r="AK263" s="49"/>
      <c r="AL263" s="49"/>
      <c r="AM263" s="49"/>
      <c r="AN263" s="49"/>
      <c r="AO263" s="49"/>
      <c r="AP263" s="49"/>
      <c r="AQ263" s="49"/>
      <c r="AR263" s="49"/>
      <c r="AS263" s="49"/>
      <c r="AT263" s="49"/>
      <c r="AU263" s="49"/>
      <c r="AV263" s="49"/>
      <c r="AW263" s="49"/>
      <c r="AX263" s="49"/>
      <c r="AY263" s="49"/>
      <c r="AZ263" s="49"/>
      <c r="BA263" s="49"/>
      <c r="BB263" s="49"/>
      <c r="BC263" s="49"/>
      <c r="BD263" s="49"/>
      <c r="BE263" s="49"/>
      <c r="BF263" s="49"/>
    </row>
    <row r="264" spans="1:58" x14ac:dyDescent="0.25">
      <c r="A264" s="334"/>
      <c r="B264" s="190" t="s">
        <v>249</v>
      </c>
      <c r="C264" s="191">
        <v>31381.5866437656</v>
      </c>
      <c r="D264" s="192">
        <v>782.36008866854604</v>
      </c>
      <c r="E264" s="192">
        <v>712.71751640474133</v>
      </c>
      <c r="F264" s="192">
        <v>2483.5729137169792</v>
      </c>
      <c r="G264" s="192">
        <v>5856.4559598495161</v>
      </c>
      <c r="H264" s="192">
        <v>1675.1431209418179</v>
      </c>
      <c r="I264" s="192">
        <v>2585156.8220166238</v>
      </c>
      <c r="J264" s="192">
        <v>812176.14067092421</v>
      </c>
      <c r="K264" s="193">
        <f t="shared" si="7"/>
        <v>2615.2022781439791</v>
      </c>
      <c r="L264" s="192">
        <v>1675.1431209418179</v>
      </c>
      <c r="M264" s="322"/>
      <c r="N264" s="334"/>
      <c r="O264" s="190" t="s">
        <v>249</v>
      </c>
      <c r="P264" s="191">
        <v>68078.909079502744</v>
      </c>
      <c r="Q264" s="192">
        <v>5889.5939518849318</v>
      </c>
      <c r="R264" s="192">
        <v>5410.275638864473</v>
      </c>
      <c r="S264" s="192">
        <v>2483.5729137169792</v>
      </c>
      <c r="T264" s="192">
        <v>5856.4559598495161</v>
      </c>
      <c r="U264" s="192">
        <v>43736.487118943543</v>
      </c>
      <c r="V264" s="192">
        <v>2716714.7342689652</v>
      </c>
      <c r="W264" s="192">
        <v>853507.55875755602</v>
      </c>
      <c r="X264" s="193">
        <f t="shared" si="8"/>
        <v>2615.2022781439791</v>
      </c>
      <c r="Y264" s="189"/>
      <c r="Z264" s="49"/>
      <c r="AA264" s="49"/>
      <c r="AB264" s="49"/>
      <c r="AC264" s="49"/>
      <c r="AD264" s="49"/>
      <c r="AE264" s="49"/>
      <c r="AF264" s="49"/>
      <c r="AG264" s="49"/>
      <c r="AH264" s="49"/>
      <c r="AI264" s="49"/>
      <c r="AJ264" s="49"/>
      <c r="AK264" s="49"/>
      <c r="AL264" s="49"/>
      <c r="AM264" s="49"/>
      <c r="AN264" s="49"/>
      <c r="AO264" s="49"/>
      <c r="AP264" s="49"/>
      <c r="AQ264" s="49"/>
      <c r="AR264" s="49"/>
      <c r="AS264" s="49"/>
      <c r="AT264" s="49"/>
      <c r="AU264" s="49"/>
      <c r="AV264" s="49"/>
      <c r="AW264" s="49"/>
      <c r="AX264" s="49"/>
      <c r="AY264" s="49"/>
      <c r="AZ264" s="49"/>
      <c r="BA264" s="49"/>
      <c r="BB264" s="49"/>
      <c r="BC264" s="49"/>
      <c r="BD264" s="49"/>
      <c r="BE264" s="49"/>
      <c r="BF264" s="49"/>
    </row>
    <row r="265" spans="1:58" x14ac:dyDescent="0.25">
      <c r="A265" s="334"/>
      <c r="B265" s="190" t="s">
        <v>250</v>
      </c>
      <c r="C265" s="191">
        <v>77148.99876529527</v>
      </c>
      <c r="D265" s="192">
        <v>1872.2752934069463</v>
      </c>
      <c r="E265" s="192">
        <v>1704.0261220053146</v>
      </c>
      <c r="F265" s="192">
        <v>3494.3700585038432</v>
      </c>
      <c r="G265" s="192">
        <v>8239.9987264677766</v>
      </c>
      <c r="H265" s="192">
        <v>11712.602226829667</v>
      </c>
      <c r="I265" s="192">
        <v>3636850.2322409069</v>
      </c>
      <c r="J265" s="192">
        <v>1142585.684021648</v>
      </c>
      <c r="K265" s="193">
        <f t="shared" si="7"/>
        <v>3679.5716716045467</v>
      </c>
      <c r="L265" s="192">
        <v>11712.602226829667</v>
      </c>
      <c r="M265" s="322"/>
      <c r="N265" s="334"/>
      <c r="O265" s="190" t="s">
        <v>250</v>
      </c>
      <c r="P265" s="191">
        <v>95961.953487322375</v>
      </c>
      <c r="Q265" s="192">
        <v>8286.6251645170705</v>
      </c>
      <c r="R265" s="192">
        <v>7612.2269084743584</v>
      </c>
      <c r="S265" s="192">
        <v>3494.3700585038432</v>
      </c>
      <c r="T265" s="192">
        <v>8239.9987264677766</v>
      </c>
      <c r="U265" s="192">
        <v>61536.972948800118</v>
      </c>
      <c r="V265" s="192">
        <v>3822401.2842400782</v>
      </c>
      <c r="W265" s="192">
        <v>1200880.0767326665</v>
      </c>
      <c r="X265" s="193">
        <f t="shared" si="8"/>
        <v>3679.5716716045467</v>
      </c>
      <c r="Y265" s="189"/>
      <c r="Z265" s="49"/>
      <c r="AA265" s="49"/>
      <c r="AB265" s="49"/>
      <c r="AC265" s="49"/>
      <c r="AD265" s="49"/>
      <c r="AE265" s="49"/>
      <c r="AF265" s="49"/>
      <c r="AG265" s="49"/>
      <c r="AH265" s="49"/>
      <c r="AI265" s="49"/>
      <c r="AJ265" s="49"/>
      <c r="AK265" s="49"/>
      <c r="AL265" s="49"/>
      <c r="AM265" s="49"/>
      <c r="AN265" s="49"/>
      <c r="AO265" s="49"/>
      <c r="AP265" s="49"/>
      <c r="AQ265" s="49"/>
      <c r="AR265" s="49"/>
      <c r="AS265" s="49"/>
      <c r="AT265" s="49"/>
      <c r="AU265" s="49"/>
      <c r="AV265" s="49"/>
      <c r="AW265" s="49"/>
      <c r="AX265" s="49"/>
      <c r="AY265" s="49"/>
      <c r="AZ265" s="49"/>
      <c r="BA265" s="49"/>
      <c r="BB265" s="49"/>
      <c r="BC265" s="49"/>
      <c r="BD265" s="49"/>
      <c r="BE265" s="49"/>
      <c r="BF265" s="49"/>
    </row>
    <row r="266" spans="1:58" x14ac:dyDescent="0.25">
      <c r="A266" s="334"/>
      <c r="B266" s="190" t="s">
        <v>251</v>
      </c>
      <c r="C266" s="191">
        <v>25145.786615422374</v>
      </c>
      <c r="D266" s="192">
        <v>675.68854755624238</v>
      </c>
      <c r="E266" s="192">
        <v>609.63905177090612</v>
      </c>
      <c r="F266" s="192">
        <v>2133.6823361798324</v>
      </c>
      <c r="G266" s="192">
        <v>4752.4564472351485</v>
      </c>
      <c r="H266" s="192">
        <v>1348.1070223287888</v>
      </c>
      <c r="I266" s="192">
        <v>2139446.5277957916</v>
      </c>
      <c r="J266" s="192">
        <v>678498.55886311457</v>
      </c>
      <c r="K266" s="193">
        <f t="shared" si="7"/>
        <v>2246.7674999973633</v>
      </c>
      <c r="L266" s="192">
        <v>1348.1070223287888</v>
      </c>
      <c r="M266" s="322"/>
      <c r="N266" s="334"/>
      <c r="O266" s="190" t="s">
        <v>251</v>
      </c>
      <c r="P266" s="191">
        <v>53479.619590791612</v>
      </c>
      <c r="Q266" s="192">
        <v>4899.5560964184097</v>
      </c>
      <c r="R266" s="192">
        <v>4446.1182742674227</v>
      </c>
      <c r="S266" s="192">
        <v>2133.6823361798324</v>
      </c>
      <c r="T266" s="192">
        <v>4752.4564472351485</v>
      </c>
      <c r="U266" s="192">
        <v>34785.85054153853</v>
      </c>
      <c r="V266" s="192">
        <v>2252463.8773028767</v>
      </c>
      <c r="W266" s="192">
        <v>714344.59636074491</v>
      </c>
      <c r="X266" s="193">
        <f t="shared" si="8"/>
        <v>2246.7674999973633</v>
      </c>
      <c r="Y266" s="189"/>
      <c r="Z266" s="49"/>
      <c r="AA266" s="49"/>
      <c r="AB266" s="49"/>
      <c r="AC266" s="49"/>
      <c r="AD266" s="49"/>
      <c r="AE266" s="49"/>
      <c r="AF266" s="49"/>
      <c r="AG266" s="49"/>
      <c r="AH266" s="49"/>
      <c r="AI266" s="49"/>
      <c r="AJ266" s="49"/>
      <c r="AK266" s="49"/>
      <c r="AL266" s="49"/>
      <c r="AM266" s="49"/>
      <c r="AN266" s="49"/>
      <c r="AO266" s="49"/>
      <c r="AP266" s="49"/>
      <c r="AQ266" s="49"/>
      <c r="AR266" s="49"/>
      <c r="AS266" s="49"/>
      <c r="AT266" s="49"/>
      <c r="AU266" s="49"/>
      <c r="AV266" s="49"/>
      <c r="AW266" s="49"/>
      <c r="AX266" s="49"/>
      <c r="AY266" s="49"/>
      <c r="AZ266" s="49"/>
      <c r="BA266" s="49"/>
      <c r="BB266" s="49"/>
      <c r="BC266" s="49"/>
      <c r="BD266" s="49"/>
      <c r="BE266" s="49"/>
      <c r="BF266" s="49"/>
    </row>
    <row r="267" spans="1:58" x14ac:dyDescent="0.25">
      <c r="A267" s="334"/>
      <c r="B267" s="190" t="s">
        <v>252</v>
      </c>
      <c r="C267" s="191">
        <v>134502.72258375361</v>
      </c>
      <c r="D267" s="192">
        <v>4062.2653120643918</v>
      </c>
      <c r="E267" s="192">
        <v>3704.2389571728313</v>
      </c>
      <c r="F267" s="192">
        <v>12185.23544432432</v>
      </c>
      <c r="G267" s="192">
        <v>29609.969525969107</v>
      </c>
      <c r="H267" s="192">
        <v>8681.5420364491329</v>
      </c>
      <c r="I267" s="192">
        <v>13231686.608471058</v>
      </c>
      <c r="J267" s="192">
        <v>4156511.0904125217</v>
      </c>
      <c r="K267" s="193">
        <f t="shared" ref="K267:K330" si="9">F267*1.053</f>
        <v>12831.052922873509</v>
      </c>
      <c r="L267" s="192">
        <v>8681.5420364491329</v>
      </c>
      <c r="M267" s="322"/>
      <c r="N267" s="334"/>
      <c r="O267" s="190" t="s">
        <v>252</v>
      </c>
      <c r="P267" s="191">
        <v>340379.94442958327</v>
      </c>
      <c r="Q267" s="192">
        <v>29736.998489065321</v>
      </c>
      <c r="R267" s="192">
        <v>27325.399778537892</v>
      </c>
      <c r="S267" s="192">
        <v>12185.23544432432</v>
      </c>
      <c r="T267" s="192">
        <v>29609.969525969107</v>
      </c>
      <c r="U267" s="192">
        <v>225831.10086232418</v>
      </c>
      <c r="V267" s="192">
        <v>13920295.168113248</v>
      </c>
      <c r="W267" s="192">
        <v>4372825.6957268659</v>
      </c>
      <c r="X267" s="193">
        <f t="shared" ref="X267:X330" si="10">S267*1.053</f>
        <v>12831.052922873509</v>
      </c>
      <c r="Y267" s="189"/>
      <c r="Z267" s="49"/>
      <c r="AA267" s="49"/>
      <c r="AB267" s="49"/>
      <c r="AC267" s="49"/>
      <c r="AD267" s="49"/>
      <c r="AE267" s="49"/>
      <c r="AF267" s="49"/>
      <c r="AG267" s="49"/>
      <c r="AH267" s="49"/>
      <c r="AI267" s="49"/>
      <c r="AJ267" s="49"/>
      <c r="AK267" s="49"/>
      <c r="AL267" s="49"/>
      <c r="AM267" s="49"/>
      <c r="AN267" s="49"/>
      <c r="AO267" s="49"/>
      <c r="AP267" s="49"/>
      <c r="AQ267" s="49"/>
      <c r="AR267" s="49"/>
      <c r="AS267" s="49"/>
      <c r="AT267" s="49"/>
      <c r="AU267" s="49"/>
      <c r="AV267" s="49"/>
      <c r="AW267" s="49"/>
      <c r="AX267" s="49"/>
      <c r="AY267" s="49"/>
      <c r="AZ267" s="49"/>
      <c r="BA267" s="49"/>
      <c r="BB267" s="49"/>
      <c r="BC267" s="49"/>
      <c r="BD267" s="49"/>
      <c r="BE267" s="49"/>
      <c r="BF267" s="49"/>
    </row>
    <row r="268" spans="1:58" x14ac:dyDescent="0.25">
      <c r="A268" s="334"/>
      <c r="B268" s="190" t="s">
        <v>253</v>
      </c>
      <c r="C268" s="191">
        <v>16169.224016244852</v>
      </c>
      <c r="D268" s="192">
        <v>240.29675341294254</v>
      </c>
      <c r="E268" s="192">
        <v>219.02028036254407</v>
      </c>
      <c r="F268" s="192">
        <v>767.34210683650235</v>
      </c>
      <c r="G268" s="192">
        <v>1807.9299407463864</v>
      </c>
      <c r="H268" s="192">
        <v>476.78860133394386</v>
      </c>
      <c r="I268" s="192">
        <v>792366.71397739276</v>
      </c>
      <c r="J268" s="192">
        <v>248986.20695672376</v>
      </c>
      <c r="K268" s="193">
        <f t="shared" si="9"/>
        <v>808.01123849883697</v>
      </c>
      <c r="L268" s="192">
        <v>476.78860133394386</v>
      </c>
      <c r="M268" s="322"/>
      <c r="N268" s="334"/>
      <c r="O268" s="190" t="s">
        <v>253</v>
      </c>
      <c r="P268" s="191">
        <v>21629.689356837207</v>
      </c>
      <c r="Q268" s="192">
        <v>1815.3443478765951</v>
      </c>
      <c r="R268" s="192">
        <v>1670.2607427608036</v>
      </c>
      <c r="S268" s="192">
        <v>767.34210683650235</v>
      </c>
      <c r="T268" s="192">
        <v>1807.9299407463864</v>
      </c>
      <c r="U268" s="192">
        <v>13495.686340741557</v>
      </c>
      <c r="V268" s="192">
        <v>833405.72948950471</v>
      </c>
      <c r="W268" s="192">
        <v>261881.94129165134</v>
      </c>
      <c r="X268" s="193">
        <f t="shared" si="10"/>
        <v>808.01123849883697</v>
      </c>
      <c r="Y268" s="189"/>
      <c r="Z268" s="49"/>
      <c r="AA268" s="49"/>
      <c r="AB268" s="49"/>
      <c r="AC268" s="49"/>
      <c r="AD268" s="49"/>
      <c r="AE268" s="49"/>
      <c r="AF268" s="49"/>
      <c r="AG268" s="49"/>
      <c r="AH268" s="49"/>
      <c r="AI268" s="49"/>
      <c r="AJ268" s="49"/>
      <c r="AK268" s="49"/>
      <c r="AL268" s="49"/>
      <c r="AM268" s="49"/>
      <c r="AN268" s="49"/>
      <c r="AO268" s="49"/>
      <c r="AP268" s="49"/>
      <c r="AQ268" s="49"/>
      <c r="AR268" s="49"/>
      <c r="AS268" s="49"/>
      <c r="AT268" s="49"/>
      <c r="AU268" s="49"/>
      <c r="AV268" s="49"/>
      <c r="AW268" s="49"/>
      <c r="AX268" s="49"/>
      <c r="AY268" s="49"/>
      <c r="AZ268" s="49"/>
      <c r="BA268" s="49"/>
      <c r="BB268" s="49"/>
      <c r="BC268" s="49"/>
      <c r="BD268" s="49"/>
      <c r="BE268" s="49"/>
      <c r="BF268" s="49"/>
    </row>
    <row r="269" spans="1:58" ht="15.75" thickBot="1" x14ac:dyDescent="0.3">
      <c r="A269" s="335"/>
      <c r="B269" s="198" t="s">
        <v>254</v>
      </c>
      <c r="C269" s="199">
        <v>801572.00997587619</v>
      </c>
      <c r="D269" s="200">
        <v>21597.342485468107</v>
      </c>
      <c r="E269" s="200">
        <v>19690.072404533672</v>
      </c>
      <c r="F269" s="200">
        <v>60534.635637918182</v>
      </c>
      <c r="G269" s="200">
        <v>144767.76099005749</v>
      </c>
      <c r="H269" s="200">
        <v>61031.518020142947</v>
      </c>
      <c r="I269" s="200">
        <v>63931186.008537397</v>
      </c>
      <c r="J269" s="200">
        <v>20091732.870941773</v>
      </c>
      <c r="K269" s="201">
        <f t="shared" si="9"/>
        <v>63742.971326727842</v>
      </c>
      <c r="L269" s="200">
        <v>62536.156718542014</v>
      </c>
      <c r="M269" s="184">
        <f>H269/L269</f>
        <v>0.97593969988960094</v>
      </c>
      <c r="N269" s="335"/>
      <c r="O269" s="198" t="s">
        <v>254</v>
      </c>
      <c r="P269" s="199">
        <v>1654242.473045795</v>
      </c>
      <c r="Q269" s="200">
        <v>145732.52042685149</v>
      </c>
      <c r="R269" s="200">
        <v>133957.85821696057</v>
      </c>
      <c r="S269" s="200">
        <v>60534.635637918182</v>
      </c>
      <c r="T269" s="200">
        <v>144767.76099005749</v>
      </c>
      <c r="U269" s="200">
        <v>1089767.4583307183</v>
      </c>
      <c r="V269" s="200">
        <v>67273902.06300272</v>
      </c>
      <c r="W269" s="200">
        <v>21142260.139242671</v>
      </c>
      <c r="X269" s="201">
        <f t="shared" si="10"/>
        <v>63742.971326727842</v>
      </c>
      <c r="Y269" s="189"/>
      <c r="Z269" s="49"/>
      <c r="AA269" s="49"/>
      <c r="AB269" s="49"/>
      <c r="AC269" s="49"/>
      <c r="AD269" s="49"/>
      <c r="AE269" s="49"/>
      <c r="AF269" s="49"/>
      <c r="AG269" s="49"/>
      <c r="AH269" s="49"/>
      <c r="AI269" s="49"/>
      <c r="AJ269" s="49"/>
      <c r="AK269" s="49"/>
      <c r="AL269" s="49"/>
      <c r="AM269" s="49"/>
      <c r="AN269" s="49"/>
      <c r="AO269" s="49"/>
      <c r="AP269" s="49"/>
      <c r="AQ269" s="49"/>
      <c r="AR269" s="49"/>
      <c r="AS269" s="49"/>
      <c r="AT269" s="49"/>
      <c r="AU269" s="49"/>
      <c r="AV269" s="49"/>
      <c r="AW269" s="49"/>
      <c r="AX269" s="49"/>
      <c r="AY269" s="49"/>
      <c r="AZ269" s="49"/>
      <c r="BA269" s="49"/>
      <c r="BB269" s="49"/>
      <c r="BC269" s="49"/>
      <c r="BD269" s="49"/>
      <c r="BE269" s="49"/>
      <c r="BF269" s="49"/>
    </row>
    <row r="270" spans="1:58" ht="15.75" thickTop="1" x14ac:dyDescent="0.25">
      <c r="A270" s="333">
        <f>A260+1</f>
        <v>2028</v>
      </c>
      <c r="B270" s="185" t="s">
        <v>245</v>
      </c>
      <c r="C270" s="186">
        <v>29681.414985521893</v>
      </c>
      <c r="D270" s="187">
        <v>416.93021407010781</v>
      </c>
      <c r="E270" s="187">
        <v>379.95943608756954</v>
      </c>
      <c r="F270" s="187">
        <v>1391.4243890626929</v>
      </c>
      <c r="G270" s="187">
        <v>3285.025681054648</v>
      </c>
      <c r="H270" s="187">
        <v>944.50536073498392</v>
      </c>
      <c r="I270" s="187">
        <v>1457262.1001082936</v>
      </c>
      <c r="J270" s="187">
        <v>457826.48200365872</v>
      </c>
      <c r="K270" s="188">
        <f t="shared" si="9"/>
        <v>1465.1698816830155</v>
      </c>
      <c r="L270" s="187">
        <v>944.50536073498392</v>
      </c>
      <c r="M270" s="322"/>
      <c r="N270" s="333">
        <f>N260+1</f>
        <v>2028</v>
      </c>
      <c r="O270" s="185" t="s">
        <v>245</v>
      </c>
      <c r="P270" s="186">
        <v>40288.173545897487</v>
      </c>
      <c r="Q270" s="187">
        <v>3320.8436845319961</v>
      </c>
      <c r="R270" s="187">
        <v>3052.6775152063938</v>
      </c>
      <c r="S270" s="187">
        <v>1391.4243890626929</v>
      </c>
      <c r="T270" s="187">
        <v>3285.025681054648</v>
      </c>
      <c r="U270" s="187">
        <v>24743.845180104032</v>
      </c>
      <c r="V270" s="187">
        <v>1532632.0099326335</v>
      </c>
      <c r="W270" s="187">
        <v>481505.36629673076</v>
      </c>
      <c r="X270" s="188">
        <f t="shared" si="10"/>
        <v>1465.1698816830155</v>
      </c>
      <c r="Y270" s="189"/>
      <c r="Z270" s="49"/>
      <c r="AA270" s="49"/>
      <c r="AB270" s="49"/>
      <c r="AC270" s="49"/>
      <c r="AD270" s="49"/>
      <c r="AE270" s="49"/>
      <c r="AF270" s="49"/>
      <c r="AG270" s="49"/>
      <c r="AH270" s="49"/>
      <c r="AI270" s="49"/>
      <c r="AJ270" s="49"/>
      <c r="AK270" s="49"/>
      <c r="AL270" s="49"/>
      <c r="AM270" s="49"/>
      <c r="AN270" s="49"/>
      <c r="AO270" s="49"/>
      <c r="AP270" s="49"/>
      <c r="AQ270" s="49"/>
      <c r="AR270" s="49"/>
      <c r="AS270" s="49"/>
      <c r="AT270" s="49"/>
      <c r="AU270" s="49"/>
      <c r="AV270" s="49"/>
      <c r="AW270" s="49"/>
      <c r="AX270" s="49"/>
      <c r="AY270" s="49"/>
      <c r="AZ270" s="49"/>
      <c r="BA270" s="49"/>
      <c r="BB270" s="49"/>
      <c r="BC270" s="49"/>
      <c r="BD270" s="49"/>
      <c r="BE270" s="49"/>
      <c r="BF270" s="49"/>
    </row>
    <row r="271" spans="1:58" x14ac:dyDescent="0.25">
      <c r="A271" s="334"/>
      <c r="B271" s="190" t="s">
        <v>246</v>
      </c>
      <c r="C271" s="191">
        <v>115677.04922431181</v>
      </c>
      <c r="D271" s="192">
        <v>2508.7077123136196</v>
      </c>
      <c r="E271" s="192">
        <v>2286.7063775254983</v>
      </c>
      <c r="F271" s="192">
        <v>4465.1626529104306</v>
      </c>
      <c r="G271" s="192">
        <v>10517.705028705168</v>
      </c>
      <c r="H271" s="192">
        <v>14848.313255818855</v>
      </c>
      <c r="I271" s="192">
        <v>4575513.8753010286</v>
      </c>
      <c r="J271" s="192">
        <v>1437484.7236258336</v>
      </c>
      <c r="K271" s="193">
        <f t="shared" si="9"/>
        <v>4701.8162735146834</v>
      </c>
      <c r="L271" s="192">
        <v>14848.313255818855</v>
      </c>
      <c r="M271" s="322"/>
      <c r="N271" s="334"/>
      <c r="O271" s="190" t="s">
        <v>246</v>
      </c>
      <c r="P271" s="191">
        <v>129306.20615153067</v>
      </c>
      <c r="Q271" s="192">
        <v>10525.824127347343</v>
      </c>
      <c r="R271" s="192">
        <v>9683.7581971595573</v>
      </c>
      <c r="S271" s="192">
        <v>4465.1626529104306</v>
      </c>
      <c r="T271" s="192">
        <v>10517.705028705168</v>
      </c>
      <c r="U271" s="192">
        <v>78089.9302412502</v>
      </c>
      <c r="V271" s="192">
        <v>4812421.7995365709</v>
      </c>
      <c r="W271" s="192">
        <v>1511913.854708316</v>
      </c>
      <c r="X271" s="193">
        <f t="shared" si="10"/>
        <v>4701.8162735146834</v>
      </c>
      <c r="Y271" s="189"/>
      <c r="Z271" s="49"/>
      <c r="AA271" s="49"/>
      <c r="AB271" s="49"/>
      <c r="AC271" s="49"/>
      <c r="AD271" s="49"/>
      <c r="AE271" s="49"/>
      <c r="AF271" s="49"/>
      <c r="AG271" s="49"/>
      <c r="AH271" s="49"/>
      <c r="AI271" s="49"/>
      <c r="AJ271" s="49"/>
      <c r="AK271" s="49"/>
      <c r="AL271" s="49"/>
      <c r="AM271" s="49"/>
      <c r="AN271" s="49"/>
      <c r="AO271" s="49"/>
      <c r="AP271" s="49"/>
      <c r="AQ271" s="49"/>
      <c r="AR271" s="49"/>
      <c r="AS271" s="49"/>
      <c r="AT271" s="49"/>
      <c r="AU271" s="49"/>
      <c r="AV271" s="49"/>
      <c r="AW271" s="49"/>
      <c r="AX271" s="49"/>
      <c r="AY271" s="49"/>
      <c r="AZ271" s="49"/>
      <c r="BA271" s="49"/>
      <c r="BB271" s="49"/>
      <c r="BC271" s="49"/>
      <c r="BD271" s="49"/>
      <c r="BE271" s="49"/>
      <c r="BF271" s="49"/>
    </row>
    <row r="272" spans="1:58" x14ac:dyDescent="0.25">
      <c r="A272" s="334"/>
      <c r="B272" s="190" t="s">
        <v>247</v>
      </c>
      <c r="C272" s="191">
        <v>240884.35668494145</v>
      </c>
      <c r="D272" s="192">
        <v>7546.8636480141449</v>
      </c>
      <c r="E272" s="192">
        <v>6895.8814126471807</v>
      </c>
      <c r="F272" s="192">
        <v>23082.907151275129</v>
      </c>
      <c r="G272" s="192">
        <v>54648.746806157542</v>
      </c>
      <c r="H272" s="179">
        <v>14848.338313541541</v>
      </c>
      <c r="I272" s="192">
        <v>24504346.004591405</v>
      </c>
      <c r="J272" s="192">
        <v>7699111.7294292599</v>
      </c>
      <c r="K272" s="193">
        <f t="shared" si="9"/>
        <v>24306.301230292709</v>
      </c>
      <c r="L272" s="192">
        <v>16420.685753368562</v>
      </c>
      <c r="M272" s="184">
        <f>H272/L272</f>
        <v>0.90424593324280211</v>
      </c>
      <c r="N272" s="334"/>
      <c r="O272" s="190" t="s">
        <v>247</v>
      </c>
      <c r="P272" s="191">
        <v>622535.15380819933</v>
      </c>
      <c r="Q272" s="192">
        <v>55507.187736423759</v>
      </c>
      <c r="R272" s="192">
        <v>51129.396586466013</v>
      </c>
      <c r="S272" s="192">
        <v>23082.907151275129</v>
      </c>
      <c r="T272" s="192">
        <v>54648.746806157542</v>
      </c>
      <c r="U272" s="179">
        <v>415281.50963948423</v>
      </c>
      <c r="V272" s="192">
        <v>25790395.725514282</v>
      </c>
      <c r="W272" s="192">
        <v>8103180.7326167673</v>
      </c>
      <c r="X272" s="193">
        <f t="shared" si="10"/>
        <v>24306.301230292709</v>
      </c>
      <c r="Y272" s="189"/>
      <c r="Z272" s="49"/>
      <c r="AA272" s="49"/>
      <c r="AB272" s="49"/>
      <c r="AC272" s="49"/>
      <c r="AD272" s="49"/>
      <c r="AE272" s="49"/>
      <c r="AF272" s="49"/>
      <c r="AG272" s="49"/>
      <c r="AH272" s="49"/>
      <c r="AI272" s="49"/>
      <c r="AJ272" s="49"/>
      <c r="AK272" s="49"/>
      <c r="AL272" s="49"/>
      <c r="AM272" s="49"/>
      <c r="AN272" s="49"/>
      <c r="AO272" s="49"/>
      <c r="AP272" s="49"/>
      <c r="AQ272" s="49"/>
      <c r="AR272" s="49"/>
      <c r="AS272" s="49"/>
      <c r="AT272" s="49"/>
      <c r="AU272" s="49"/>
      <c r="AV272" s="49"/>
      <c r="AW272" s="49"/>
      <c r="AX272" s="49"/>
      <c r="AY272" s="49"/>
      <c r="AZ272" s="49"/>
      <c r="BA272" s="49"/>
      <c r="BB272" s="49"/>
      <c r="BC272" s="49"/>
      <c r="BD272" s="49"/>
      <c r="BE272" s="49"/>
      <c r="BF272" s="49"/>
    </row>
    <row r="273" spans="1:58" x14ac:dyDescent="0.25">
      <c r="A273" s="334"/>
      <c r="B273" s="190" t="s">
        <v>248</v>
      </c>
      <c r="C273" s="191">
        <v>125422.36931329108</v>
      </c>
      <c r="D273" s="192">
        <v>4023.8029240641254</v>
      </c>
      <c r="E273" s="192">
        <v>3663.2645159696494</v>
      </c>
      <c r="F273" s="192">
        <v>12051.681612511627</v>
      </c>
      <c r="G273" s="192">
        <v>29680.174825351911</v>
      </c>
      <c r="H273" s="192">
        <v>7861.6569947465796</v>
      </c>
      <c r="I273" s="192">
        <v>12611928.193722814</v>
      </c>
      <c r="J273" s="192">
        <v>3962308.7279710514</v>
      </c>
      <c r="K273" s="193">
        <f t="shared" si="9"/>
        <v>12690.420737974742</v>
      </c>
      <c r="L273" s="192">
        <v>7861.6569947465796</v>
      </c>
      <c r="M273" s="322"/>
      <c r="N273" s="334"/>
      <c r="O273" s="190" t="s">
        <v>248</v>
      </c>
      <c r="P273" s="191">
        <v>323127.06004911574</v>
      </c>
      <c r="Q273" s="192">
        <v>29412.062615075054</v>
      </c>
      <c r="R273" s="192">
        <v>26997.218981244612</v>
      </c>
      <c r="S273" s="192">
        <v>12051.681612511627</v>
      </c>
      <c r="T273" s="192">
        <v>29680.174825351911</v>
      </c>
      <c r="U273" s="192">
        <v>219623.70677098099</v>
      </c>
      <c r="V273" s="192">
        <v>13280748.048013009</v>
      </c>
      <c r="W273" s="192">
        <v>4172432.8950455012</v>
      </c>
      <c r="X273" s="193">
        <f t="shared" si="10"/>
        <v>12690.420737974742</v>
      </c>
      <c r="Y273" s="189"/>
      <c r="Z273" s="49"/>
      <c r="AA273" s="49"/>
      <c r="AB273" s="49"/>
      <c r="AC273" s="49"/>
      <c r="AD273" s="49"/>
      <c r="AE273" s="49"/>
      <c r="AF273" s="49"/>
      <c r="AG273" s="49"/>
      <c r="AH273" s="49"/>
      <c r="AI273" s="49"/>
      <c r="AJ273" s="49"/>
      <c r="AK273" s="49"/>
      <c r="AL273" s="49"/>
      <c r="AM273" s="49"/>
      <c r="AN273" s="49"/>
      <c r="AO273" s="49"/>
      <c r="AP273" s="49"/>
      <c r="AQ273" s="49"/>
      <c r="AR273" s="49"/>
      <c r="AS273" s="49"/>
      <c r="AT273" s="49"/>
      <c r="AU273" s="49"/>
      <c r="AV273" s="49"/>
      <c r="AW273" s="49"/>
      <c r="AX273" s="49"/>
      <c r="AY273" s="49"/>
      <c r="AZ273" s="49"/>
      <c r="BA273" s="49"/>
      <c r="BB273" s="49"/>
      <c r="BC273" s="49"/>
      <c r="BD273" s="49"/>
      <c r="BE273" s="49"/>
      <c r="BF273" s="49"/>
    </row>
    <row r="274" spans="1:58" x14ac:dyDescent="0.25">
      <c r="A274" s="334"/>
      <c r="B274" s="190" t="s">
        <v>249</v>
      </c>
      <c r="C274" s="191">
        <v>31292.039946059223</v>
      </c>
      <c r="D274" s="192">
        <v>821.4780931019734</v>
      </c>
      <c r="E274" s="192">
        <v>748.35339222497839</v>
      </c>
      <c r="F274" s="192">
        <v>2607.7515594028278</v>
      </c>
      <c r="G274" s="192">
        <v>6149.278757841992</v>
      </c>
      <c r="H274" s="192">
        <v>1758.9002769889087</v>
      </c>
      <c r="I274" s="192">
        <v>2714414.6631174549</v>
      </c>
      <c r="J274" s="192">
        <v>852784.94770447037</v>
      </c>
      <c r="K274" s="193">
        <f t="shared" si="9"/>
        <v>2745.9623920511776</v>
      </c>
      <c r="L274" s="192">
        <v>1758.9002769889087</v>
      </c>
      <c r="M274" s="322"/>
      <c r="N274" s="334"/>
      <c r="O274" s="190" t="s">
        <v>249</v>
      </c>
      <c r="P274" s="191">
        <v>71450.633601699039</v>
      </c>
      <c r="Q274" s="192">
        <v>6184.0736494791781</v>
      </c>
      <c r="R274" s="192">
        <v>5680.7894208076968</v>
      </c>
      <c r="S274" s="192">
        <v>2607.7515594028278</v>
      </c>
      <c r="T274" s="192">
        <v>6149.278757841992</v>
      </c>
      <c r="U274" s="192">
        <v>45923.311474890725</v>
      </c>
      <c r="V274" s="192">
        <v>2852550.4709824133</v>
      </c>
      <c r="W274" s="192">
        <v>896182.9366954338</v>
      </c>
      <c r="X274" s="193">
        <f t="shared" si="10"/>
        <v>2745.9623920511776</v>
      </c>
      <c r="Y274" s="189"/>
      <c r="Z274" s="49"/>
      <c r="AA274" s="49"/>
      <c r="AB274" s="49"/>
      <c r="AC274" s="49"/>
      <c r="AD274" s="49"/>
      <c r="AE274" s="49"/>
      <c r="AF274" s="49"/>
      <c r="AG274" s="49"/>
      <c r="AH274" s="49"/>
      <c r="AI274" s="49"/>
      <c r="AJ274" s="49"/>
      <c r="AK274" s="49"/>
      <c r="AL274" s="49"/>
      <c r="AM274" s="49"/>
      <c r="AN274" s="49"/>
      <c r="AO274" s="49"/>
      <c r="AP274" s="49"/>
      <c r="AQ274" s="49"/>
      <c r="AR274" s="49"/>
      <c r="AS274" s="49"/>
      <c r="AT274" s="49"/>
      <c r="AU274" s="49"/>
      <c r="AV274" s="49"/>
      <c r="AW274" s="49"/>
      <c r="AX274" s="49"/>
      <c r="AY274" s="49"/>
      <c r="AZ274" s="49"/>
      <c r="BA274" s="49"/>
      <c r="BB274" s="49"/>
      <c r="BC274" s="49"/>
      <c r="BD274" s="49"/>
      <c r="BE274" s="49"/>
      <c r="BF274" s="49"/>
    </row>
    <row r="275" spans="1:58" x14ac:dyDescent="0.25">
      <c r="A275" s="334"/>
      <c r="B275" s="190" t="s">
        <v>250</v>
      </c>
      <c r="C275" s="191">
        <v>80768.870578404312</v>
      </c>
      <c r="D275" s="192">
        <v>1965.8890580772938</v>
      </c>
      <c r="E275" s="192">
        <v>1789.2274281055804</v>
      </c>
      <c r="F275" s="192">
        <v>3669.0885614290355</v>
      </c>
      <c r="G275" s="192">
        <v>8651.9986627911658</v>
      </c>
      <c r="H275" s="192">
        <v>12298.232338171152</v>
      </c>
      <c r="I275" s="192">
        <v>3818692.743852953</v>
      </c>
      <c r="J275" s="192">
        <v>1199714.9682227308</v>
      </c>
      <c r="K275" s="193">
        <f t="shared" si="9"/>
        <v>3863.550255184774</v>
      </c>
      <c r="L275" s="192">
        <v>12298.232338171152</v>
      </c>
      <c r="M275" s="322"/>
      <c r="N275" s="334"/>
      <c r="O275" s="190" t="s">
        <v>250</v>
      </c>
      <c r="P275" s="191">
        <v>100718.58878521899</v>
      </c>
      <c r="Q275" s="192">
        <v>8700.9564227429237</v>
      </c>
      <c r="R275" s="192">
        <v>7992.8382538980768</v>
      </c>
      <c r="S275" s="192">
        <v>3669.0885614290355</v>
      </c>
      <c r="T275" s="192">
        <v>8651.9986627911658</v>
      </c>
      <c r="U275" s="192">
        <v>64613.821596240123</v>
      </c>
      <c r="V275" s="192">
        <v>4013521.3484520824</v>
      </c>
      <c r="W275" s="192">
        <v>1260924.0805692999</v>
      </c>
      <c r="X275" s="193">
        <f t="shared" si="10"/>
        <v>3863.550255184774</v>
      </c>
      <c r="Y275" s="189"/>
      <c r="Z275" s="49"/>
      <c r="AA275" s="49"/>
      <c r="AB275" s="49"/>
      <c r="AC275" s="49"/>
      <c r="AD275" s="49"/>
      <c r="AE275" s="49"/>
      <c r="AF275" s="49"/>
      <c r="AG275" s="49"/>
      <c r="AH275" s="49"/>
      <c r="AI275" s="49"/>
      <c r="AJ275" s="49"/>
      <c r="AK275" s="49"/>
      <c r="AL275" s="49"/>
      <c r="AM275" s="49"/>
      <c r="AN275" s="49"/>
      <c r="AO275" s="49"/>
      <c r="AP275" s="49"/>
      <c r="AQ275" s="49"/>
      <c r="AR275" s="49"/>
      <c r="AS275" s="49"/>
      <c r="AT275" s="49"/>
      <c r="AU275" s="49"/>
      <c r="AV275" s="49"/>
      <c r="AW275" s="49"/>
      <c r="AX275" s="49"/>
      <c r="AY275" s="49"/>
      <c r="AZ275" s="49"/>
      <c r="BA275" s="49"/>
      <c r="BB275" s="49"/>
      <c r="BC275" s="49"/>
      <c r="BD275" s="49"/>
      <c r="BE275" s="49"/>
      <c r="BF275" s="49"/>
    </row>
    <row r="276" spans="1:58" x14ac:dyDescent="0.25">
      <c r="A276" s="334"/>
      <c r="B276" s="190" t="s">
        <v>251</v>
      </c>
      <c r="C276" s="191">
        <v>24686.28173167384</v>
      </c>
      <c r="D276" s="192">
        <v>697.9862696255982</v>
      </c>
      <c r="E276" s="192">
        <v>629.75714047934571</v>
      </c>
      <c r="F276" s="192">
        <v>2204.0938532737669</v>
      </c>
      <c r="G276" s="192">
        <v>4909.2875099939074</v>
      </c>
      <c r="H276" s="192">
        <v>1392.5945540656385</v>
      </c>
      <c r="I276" s="192">
        <v>2210048.2632130515</v>
      </c>
      <c r="J276" s="192">
        <v>700889.01130559703</v>
      </c>
      <c r="K276" s="193">
        <f t="shared" si="9"/>
        <v>2320.9108274972764</v>
      </c>
      <c r="L276" s="192">
        <v>1392.5945540656385</v>
      </c>
      <c r="M276" s="322"/>
      <c r="N276" s="334"/>
      <c r="O276" s="190" t="s">
        <v>251</v>
      </c>
      <c r="P276" s="191">
        <v>55199.259207599258</v>
      </c>
      <c r="Q276" s="192">
        <v>5061.2414476002159</v>
      </c>
      <c r="R276" s="192">
        <v>4592.8401773182468</v>
      </c>
      <c r="S276" s="192">
        <v>2204.0938532737669</v>
      </c>
      <c r="T276" s="192">
        <v>4909.2875099939074</v>
      </c>
      <c r="U276" s="192">
        <v>35933.783609409293</v>
      </c>
      <c r="V276" s="192">
        <v>2326795.1852538707</v>
      </c>
      <c r="W276" s="192">
        <v>737917.96804064931</v>
      </c>
      <c r="X276" s="193">
        <f t="shared" si="10"/>
        <v>2320.9108274972764</v>
      </c>
      <c r="Y276" s="189"/>
      <c r="Z276" s="49"/>
      <c r="AA276" s="49"/>
      <c r="AB276" s="49"/>
      <c r="AC276" s="49"/>
      <c r="AD276" s="49"/>
      <c r="AE276" s="49"/>
      <c r="AF276" s="49"/>
      <c r="AG276" s="49"/>
      <c r="AH276" s="49"/>
      <c r="AI276" s="49"/>
      <c r="AJ276" s="49"/>
      <c r="AK276" s="49"/>
      <c r="AL276" s="49"/>
      <c r="AM276" s="49"/>
      <c r="AN276" s="49"/>
      <c r="AO276" s="49"/>
      <c r="AP276" s="49"/>
      <c r="AQ276" s="49"/>
      <c r="AR276" s="49"/>
      <c r="AS276" s="49"/>
      <c r="AT276" s="49"/>
      <c r="AU276" s="49"/>
      <c r="AV276" s="49"/>
      <c r="AW276" s="49"/>
      <c r="AX276" s="49"/>
      <c r="AY276" s="49"/>
      <c r="AZ276" s="49"/>
      <c r="BA276" s="49"/>
      <c r="BB276" s="49"/>
      <c r="BC276" s="49"/>
      <c r="BD276" s="49"/>
      <c r="BE276" s="49"/>
      <c r="BF276" s="49"/>
    </row>
    <row r="277" spans="1:58" x14ac:dyDescent="0.25">
      <c r="A277" s="334"/>
      <c r="B277" s="190" t="s">
        <v>252</v>
      </c>
      <c r="C277" s="191">
        <v>132111.80254757771</v>
      </c>
      <c r="D277" s="192">
        <v>4288.6969778141138</v>
      </c>
      <c r="E277" s="192">
        <v>3910.7403849575171</v>
      </c>
      <c r="F277" s="192">
        <v>12833.397739577369</v>
      </c>
      <c r="G277" s="192">
        <v>31185.265277178743</v>
      </c>
      <c r="H277" s="192">
        <v>9177.1167089608862</v>
      </c>
      <c r="I277" s="192">
        <v>13989902.391780678</v>
      </c>
      <c r="J277" s="192">
        <v>4394683.4914268944</v>
      </c>
      <c r="K277" s="193">
        <f t="shared" si="9"/>
        <v>13513.567819774969</v>
      </c>
      <c r="L277" s="192">
        <v>9177.1167089608862</v>
      </c>
      <c r="M277" s="322"/>
      <c r="N277" s="334"/>
      <c r="O277" s="190" t="s">
        <v>252</v>
      </c>
      <c r="P277" s="191">
        <v>359093.34803687321</v>
      </c>
      <c r="Q277" s="192">
        <v>31402.738379986553</v>
      </c>
      <c r="R277" s="192">
        <v>28856.240542925319</v>
      </c>
      <c r="S277" s="192">
        <v>12833.397739577369</v>
      </c>
      <c r="T277" s="192">
        <v>31185.265277178743</v>
      </c>
      <c r="U277" s="192">
        <v>238714.69177142854</v>
      </c>
      <c r="V277" s="192">
        <v>14717121.640858915</v>
      </c>
      <c r="W277" s="192">
        <v>4623126.5527174966</v>
      </c>
      <c r="X277" s="193">
        <f t="shared" si="10"/>
        <v>13513.567819774969</v>
      </c>
      <c r="Y277" s="189"/>
      <c r="Z277" s="49"/>
      <c r="AA277" s="49"/>
      <c r="AB277" s="49"/>
      <c r="AC277" s="49"/>
      <c r="AD277" s="49"/>
      <c r="AE277" s="49"/>
      <c r="AF277" s="49"/>
      <c r="AG277" s="49"/>
      <c r="AH277" s="49"/>
      <c r="AI277" s="49"/>
      <c r="AJ277" s="49"/>
      <c r="AK277" s="49"/>
      <c r="AL277" s="49"/>
      <c r="AM277" s="49"/>
      <c r="AN277" s="49"/>
      <c r="AO277" s="49"/>
      <c r="AP277" s="49"/>
      <c r="AQ277" s="49"/>
      <c r="AR277" s="49"/>
      <c r="AS277" s="49"/>
      <c r="AT277" s="49"/>
      <c r="AU277" s="49"/>
      <c r="AV277" s="49"/>
      <c r="AW277" s="49"/>
      <c r="AX277" s="49"/>
      <c r="AY277" s="49"/>
      <c r="AZ277" s="49"/>
      <c r="BA277" s="49"/>
      <c r="BB277" s="49"/>
      <c r="BC277" s="49"/>
      <c r="BD277" s="49"/>
      <c r="BE277" s="49"/>
      <c r="BF277" s="49"/>
    </row>
    <row r="278" spans="1:58" x14ac:dyDescent="0.25">
      <c r="A278" s="334"/>
      <c r="B278" s="190" t="s">
        <v>253</v>
      </c>
      <c r="C278" s="191">
        <v>16217.426575107836</v>
      </c>
      <c r="D278" s="192">
        <v>244.38179822096251</v>
      </c>
      <c r="E278" s="192">
        <v>222.74362512870729</v>
      </c>
      <c r="F278" s="192">
        <v>780.38692265272277</v>
      </c>
      <c r="G278" s="192">
        <v>1838.6647497390748</v>
      </c>
      <c r="H278" s="192">
        <v>484.89400755662081</v>
      </c>
      <c r="I278" s="192">
        <v>805836.94811500842</v>
      </c>
      <c r="J278" s="192">
        <v>253218.97247498806</v>
      </c>
      <c r="K278" s="193">
        <f t="shared" si="9"/>
        <v>821.74742955331703</v>
      </c>
      <c r="L278" s="192">
        <v>484.89400755662081</v>
      </c>
      <c r="M278" s="322"/>
      <c r="N278" s="334"/>
      <c r="O278" s="190" t="s">
        <v>253</v>
      </c>
      <c r="P278" s="191">
        <v>21810.49931027917</v>
      </c>
      <c r="Q278" s="192">
        <v>1846.2052017904966</v>
      </c>
      <c r="R278" s="192">
        <v>1698.6551753877368</v>
      </c>
      <c r="S278" s="192">
        <v>780.38692265272277</v>
      </c>
      <c r="T278" s="192">
        <v>1838.6647497390748</v>
      </c>
      <c r="U278" s="192">
        <v>13725.113008534163</v>
      </c>
      <c r="V278" s="192">
        <v>847573.62689082616</v>
      </c>
      <c r="W278" s="192">
        <v>266333.93429360935</v>
      </c>
      <c r="X278" s="193">
        <f t="shared" si="10"/>
        <v>821.74742955331703</v>
      </c>
      <c r="Y278" s="189"/>
      <c r="Z278" s="49"/>
      <c r="AA278" s="49"/>
      <c r="AB278" s="49"/>
      <c r="AC278" s="49"/>
      <c r="AD278" s="49"/>
      <c r="AE278" s="49"/>
      <c r="AF278" s="49"/>
      <c r="AG278" s="49"/>
      <c r="AH278" s="49"/>
      <c r="AI278" s="49"/>
      <c r="AJ278" s="49"/>
      <c r="AK278" s="49"/>
      <c r="AL278" s="49"/>
      <c r="AM278" s="49"/>
      <c r="AN278" s="49"/>
      <c r="AO278" s="49"/>
      <c r="AP278" s="49"/>
      <c r="AQ278" s="49"/>
      <c r="AR278" s="49"/>
      <c r="AS278" s="49"/>
      <c r="AT278" s="49"/>
      <c r="AU278" s="49"/>
      <c r="AV278" s="49"/>
      <c r="AW278" s="49"/>
      <c r="AX278" s="49"/>
      <c r="AY278" s="49"/>
      <c r="AZ278" s="49"/>
      <c r="BA278" s="49"/>
      <c r="BB278" s="49"/>
      <c r="BC278" s="49"/>
      <c r="BD278" s="49"/>
      <c r="BE278" s="49"/>
      <c r="BF278" s="49"/>
    </row>
    <row r="279" spans="1:58" ht="15.75" thickBot="1" x14ac:dyDescent="0.3">
      <c r="A279" s="335"/>
      <c r="B279" s="198" t="s">
        <v>254</v>
      </c>
      <c r="C279" s="199">
        <v>796741.61158688914</v>
      </c>
      <c r="D279" s="200">
        <v>22514.736695301941</v>
      </c>
      <c r="E279" s="200">
        <v>20526.633713126026</v>
      </c>
      <c r="F279" s="200">
        <v>63085.894442095603</v>
      </c>
      <c r="G279" s="200">
        <v>150866.14729881418</v>
      </c>
      <c r="H279" s="200">
        <v>63614.551810585173</v>
      </c>
      <c r="I279" s="200">
        <v>66687945.183802679</v>
      </c>
      <c r="J279" s="200">
        <v>20958023.05416448</v>
      </c>
      <c r="K279" s="201">
        <f t="shared" si="9"/>
        <v>66429.446847526662</v>
      </c>
      <c r="L279" s="200">
        <v>65186.899250412192</v>
      </c>
      <c r="M279" s="184">
        <f>H279/L279</f>
        <v>0.97587939512528543</v>
      </c>
      <c r="N279" s="335"/>
      <c r="O279" s="198" t="s">
        <v>254</v>
      </c>
      <c r="P279" s="199">
        <v>1723528.9224964129</v>
      </c>
      <c r="Q279" s="200">
        <v>151961.13326497751</v>
      </c>
      <c r="R279" s="200">
        <v>139684.41485041365</v>
      </c>
      <c r="S279" s="200">
        <v>63085.894442095603</v>
      </c>
      <c r="T279" s="200">
        <v>150866.14729881418</v>
      </c>
      <c r="U279" s="200">
        <v>1136649.7132923221</v>
      </c>
      <c r="V279" s="200">
        <v>70173759.855434597</v>
      </c>
      <c r="W279" s="200">
        <v>22053518.320983805</v>
      </c>
      <c r="X279" s="201">
        <f t="shared" si="10"/>
        <v>66429.446847526662</v>
      </c>
      <c r="Y279" s="189"/>
      <c r="Z279" s="49"/>
      <c r="AA279" s="49"/>
      <c r="AB279" s="49"/>
      <c r="AC279" s="49"/>
      <c r="AD279" s="49"/>
      <c r="AE279" s="49"/>
      <c r="AF279" s="49"/>
      <c r="AG279" s="49"/>
      <c r="AH279" s="49"/>
      <c r="AI279" s="49"/>
      <c r="AJ279" s="49"/>
      <c r="AK279" s="49"/>
      <c r="AL279" s="49"/>
      <c r="AM279" s="49"/>
      <c r="AN279" s="49"/>
      <c r="AO279" s="49"/>
      <c r="AP279" s="49"/>
      <c r="AQ279" s="49"/>
      <c r="AR279" s="49"/>
      <c r="AS279" s="49"/>
      <c r="AT279" s="49"/>
      <c r="AU279" s="49"/>
      <c r="AV279" s="49"/>
      <c r="AW279" s="49"/>
      <c r="AX279" s="49"/>
      <c r="AY279" s="49"/>
      <c r="AZ279" s="49"/>
      <c r="BA279" s="49"/>
      <c r="BB279" s="49"/>
      <c r="BC279" s="49"/>
      <c r="BD279" s="49"/>
      <c r="BE279" s="49"/>
      <c r="BF279" s="49"/>
    </row>
    <row r="280" spans="1:58" ht="15.75" thickTop="1" x14ac:dyDescent="0.25">
      <c r="A280" s="333">
        <f>A270+1</f>
        <v>2029</v>
      </c>
      <c r="B280" s="185" t="s">
        <v>245</v>
      </c>
      <c r="C280" s="186">
        <v>30341.201938829181</v>
      </c>
      <c r="D280" s="187">
        <v>430.68891113442135</v>
      </c>
      <c r="E280" s="187">
        <v>392.49809747845933</v>
      </c>
      <c r="F280" s="187">
        <v>1437.3413939017619</v>
      </c>
      <c r="G280" s="187">
        <v>3393.431528529451</v>
      </c>
      <c r="H280" s="187">
        <v>975.67403763923846</v>
      </c>
      <c r="I280" s="187">
        <v>1505351.7494118672</v>
      </c>
      <c r="J280" s="187">
        <v>472934.75590977946</v>
      </c>
      <c r="K280" s="188">
        <f t="shared" si="9"/>
        <v>1513.5204877785552</v>
      </c>
      <c r="L280" s="187">
        <v>975.67403763923846</v>
      </c>
      <c r="M280" s="322"/>
      <c r="N280" s="333">
        <f>N270+1</f>
        <v>2029</v>
      </c>
      <c r="O280" s="185" t="s">
        <v>245</v>
      </c>
      <c r="P280" s="186">
        <v>41611.53438432829</v>
      </c>
      <c r="Q280" s="187">
        <v>3430.4315261215525</v>
      </c>
      <c r="R280" s="187">
        <v>3153.4158732082051</v>
      </c>
      <c r="S280" s="187">
        <v>1437.3413939017619</v>
      </c>
      <c r="T280" s="187">
        <v>3393.431528529451</v>
      </c>
      <c r="U280" s="187">
        <v>25560.392071047467</v>
      </c>
      <c r="V280" s="187">
        <v>1583208.8662604105</v>
      </c>
      <c r="W280" s="187">
        <v>497395.04338452296</v>
      </c>
      <c r="X280" s="188">
        <f t="shared" si="10"/>
        <v>1513.5204877785552</v>
      </c>
      <c r="Y280" s="189"/>
      <c r="Z280" s="49"/>
      <c r="AA280" s="49"/>
      <c r="AB280" s="49"/>
      <c r="AC280" s="49"/>
      <c r="AD280" s="49"/>
      <c r="AE280" s="49"/>
      <c r="AF280" s="49"/>
      <c r="AG280" s="49"/>
      <c r="AH280" s="49"/>
      <c r="AI280" s="49"/>
      <c r="AJ280" s="49"/>
      <c r="AK280" s="49"/>
      <c r="AL280" s="49"/>
      <c r="AM280" s="49"/>
      <c r="AN280" s="49"/>
      <c r="AO280" s="49"/>
      <c r="AP280" s="49"/>
      <c r="AQ280" s="49"/>
      <c r="AR280" s="49"/>
      <c r="AS280" s="49"/>
      <c r="AT280" s="49"/>
      <c r="AU280" s="49"/>
      <c r="AV280" s="49"/>
      <c r="AW280" s="49"/>
      <c r="AX280" s="49"/>
      <c r="AY280" s="49"/>
      <c r="AZ280" s="49"/>
      <c r="BA280" s="49"/>
      <c r="BB280" s="49"/>
      <c r="BC280" s="49"/>
      <c r="BD280" s="49"/>
      <c r="BE280" s="49"/>
      <c r="BF280" s="49"/>
    </row>
    <row r="281" spans="1:58" x14ac:dyDescent="0.25">
      <c r="A281" s="334"/>
      <c r="B281" s="190" t="s">
        <v>246</v>
      </c>
      <c r="C281" s="191">
        <v>119361.26114130431</v>
      </c>
      <c r="D281" s="192">
        <v>2591.4950668199695</v>
      </c>
      <c r="E281" s="192">
        <v>2362.1676879838396</v>
      </c>
      <c r="F281" s="192">
        <v>4612.5130204564757</v>
      </c>
      <c r="G281" s="192">
        <v>10864.789294652441</v>
      </c>
      <c r="H281" s="192">
        <v>15338.307593260879</v>
      </c>
      <c r="I281" s="192">
        <v>4726505.8331859624</v>
      </c>
      <c r="J281" s="192">
        <v>1484921.7195054861</v>
      </c>
      <c r="K281" s="193">
        <f t="shared" si="9"/>
        <v>4856.9762105406689</v>
      </c>
      <c r="L281" s="192">
        <v>15338.307593260879</v>
      </c>
      <c r="M281" s="322"/>
      <c r="N281" s="334"/>
      <c r="O281" s="190" t="s">
        <v>246</v>
      </c>
      <c r="P281" s="191">
        <v>133554.54703931313</v>
      </c>
      <c r="Q281" s="192">
        <v>10873.176323549807</v>
      </c>
      <c r="R281" s="192">
        <v>10003.322217665824</v>
      </c>
      <c r="S281" s="192">
        <v>4612.5130204564748</v>
      </c>
      <c r="T281" s="192">
        <v>10864.789294652441</v>
      </c>
      <c r="U281" s="192">
        <v>80666.897939211471</v>
      </c>
      <c r="V281" s="192">
        <v>4971231.7189212786</v>
      </c>
      <c r="W281" s="192">
        <v>1561807.0119136907</v>
      </c>
      <c r="X281" s="193">
        <f t="shared" si="10"/>
        <v>4856.976210540668</v>
      </c>
      <c r="Y281" s="189"/>
      <c r="Z281" s="49"/>
      <c r="AA281" s="49"/>
      <c r="AB281" s="49"/>
      <c r="AC281" s="49"/>
      <c r="AD281" s="49"/>
      <c r="AE281" s="49"/>
      <c r="AF281" s="49"/>
      <c r="AG281" s="49"/>
      <c r="AH281" s="49"/>
      <c r="AI281" s="49"/>
      <c r="AJ281" s="49"/>
      <c r="AK281" s="49"/>
      <c r="AL281" s="49"/>
      <c r="AM281" s="49"/>
      <c r="AN281" s="49"/>
      <c r="AO281" s="49"/>
      <c r="AP281" s="49"/>
      <c r="AQ281" s="49"/>
      <c r="AR281" s="49"/>
      <c r="AS281" s="49"/>
      <c r="AT281" s="49"/>
      <c r="AU281" s="49"/>
      <c r="AV281" s="49"/>
      <c r="AW281" s="49"/>
      <c r="AX281" s="49"/>
      <c r="AY281" s="49"/>
      <c r="AZ281" s="49"/>
      <c r="BA281" s="49"/>
      <c r="BB281" s="49"/>
      <c r="BC281" s="49"/>
      <c r="BD281" s="49"/>
      <c r="BE281" s="49"/>
      <c r="BF281" s="49"/>
    </row>
    <row r="282" spans="1:58" x14ac:dyDescent="0.25">
      <c r="A282" s="334"/>
      <c r="B282" s="190" t="s">
        <v>247</v>
      </c>
      <c r="C282" s="191">
        <v>238476.97370533764</v>
      </c>
      <c r="D282" s="192">
        <v>7886.4725121747815</v>
      </c>
      <c r="E282" s="192">
        <v>7206.1960762163035</v>
      </c>
      <c r="F282" s="192">
        <v>24121.637973082514</v>
      </c>
      <c r="G282" s="192">
        <v>57107.940412434633</v>
      </c>
      <c r="H282" s="179">
        <v>15516.51353765091</v>
      </c>
      <c r="I282" s="192">
        <v>25607041.574798018</v>
      </c>
      <c r="J282" s="192">
        <v>8045571.7572535779</v>
      </c>
      <c r="K282" s="193">
        <f t="shared" si="9"/>
        <v>25400.084785655887</v>
      </c>
      <c r="L282" s="192">
        <v>17159.616612270147</v>
      </c>
      <c r="M282" s="184">
        <f>H282/L282</f>
        <v>0.90424593324280211</v>
      </c>
      <c r="N282" s="334"/>
      <c r="O282" s="190" t="s">
        <v>247</v>
      </c>
      <c r="P282" s="191">
        <v>650275.28030358255</v>
      </c>
      <c r="Q282" s="192">
        <v>58005.011184562827</v>
      </c>
      <c r="R282" s="192">
        <v>53430.219432856989</v>
      </c>
      <c r="S282" s="192">
        <v>24121.637973082514</v>
      </c>
      <c r="T282" s="192">
        <v>57107.94041243464</v>
      </c>
      <c r="U282" s="179">
        <v>433969.17757326108</v>
      </c>
      <c r="V282" s="192">
        <v>26950963.533162422</v>
      </c>
      <c r="W282" s="192">
        <v>8467823.8655845225</v>
      </c>
      <c r="X282" s="193">
        <f t="shared" si="10"/>
        <v>25400.084785655887</v>
      </c>
      <c r="Y282" s="189"/>
      <c r="Z282" s="49"/>
      <c r="AA282" s="49"/>
      <c r="AB282" s="49"/>
      <c r="AC282" s="49"/>
      <c r="AD282" s="49"/>
      <c r="AE282" s="49"/>
      <c r="AF282" s="49"/>
      <c r="AG282" s="49"/>
      <c r="AH282" s="49"/>
      <c r="AI282" s="49"/>
      <c r="AJ282" s="49"/>
      <c r="AK282" s="49"/>
      <c r="AL282" s="49"/>
      <c r="AM282" s="49"/>
      <c r="AN282" s="49"/>
      <c r="AO282" s="49"/>
      <c r="AP282" s="49"/>
      <c r="AQ282" s="49"/>
      <c r="AR282" s="49"/>
      <c r="AS282" s="49"/>
      <c r="AT282" s="49"/>
      <c r="AU282" s="49"/>
      <c r="AV282" s="49"/>
      <c r="AW282" s="49"/>
      <c r="AX282" s="49"/>
      <c r="AY282" s="49"/>
      <c r="AZ282" s="49"/>
      <c r="BA282" s="49"/>
      <c r="BB282" s="49"/>
      <c r="BC282" s="49"/>
      <c r="BD282" s="49"/>
      <c r="BE282" s="49"/>
      <c r="BF282" s="49"/>
    </row>
    <row r="283" spans="1:58" x14ac:dyDescent="0.25">
      <c r="A283" s="334"/>
      <c r="B283" s="190" t="s">
        <v>248</v>
      </c>
      <c r="C283" s="191">
        <v>122265.82425896742</v>
      </c>
      <c r="D283" s="192">
        <v>4140.4932088619826</v>
      </c>
      <c r="E283" s="192">
        <v>3769.4991869327678</v>
      </c>
      <c r="F283" s="192">
        <v>12401.180379274459</v>
      </c>
      <c r="G283" s="192">
        <v>30540.899895287104</v>
      </c>
      <c r="H283" s="192">
        <v>8089.6450475942274</v>
      </c>
      <c r="I283" s="192">
        <v>12977674.11134077</v>
      </c>
      <c r="J283" s="192">
        <v>4077215.681082211</v>
      </c>
      <c r="K283" s="193">
        <f t="shared" si="9"/>
        <v>13058.442939376006</v>
      </c>
      <c r="L283" s="192">
        <v>8089.6450475942274</v>
      </c>
      <c r="M283" s="322"/>
      <c r="N283" s="334"/>
      <c r="O283" s="190" t="s">
        <v>248</v>
      </c>
      <c r="P283" s="191">
        <v>332352.40612123621</v>
      </c>
      <c r="Q283" s="192">
        <v>30265.012430912222</v>
      </c>
      <c r="R283" s="192">
        <v>27780.138331700695</v>
      </c>
      <c r="S283" s="192">
        <v>12401.180379274459</v>
      </c>
      <c r="T283" s="192">
        <v>30540.899895287104</v>
      </c>
      <c r="U283" s="192">
        <v>225992.79426733934</v>
      </c>
      <c r="V283" s="192">
        <v>13665889.741405383</v>
      </c>
      <c r="W283" s="192">
        <v>4293433.4490018189</v>
      </c>
      <c r="X283" s="193">
        <f t="shared" si="10"/>
        <v>13058.442939376006</v>
      </c>
      <c r="Y283" s="189"/>
      <c r="Z283" s="49"/>
      <c r="AA283" s="49"/>
      <c r="AB283" s="49"/>
      <c r="AC283" s="49"/>
      <c r="AD283" s="49"/>
      <c r="AE283" s="49"/>
      <c r="AF283" s="49"/>
      <c r="AG283" s="49"/>
      <c r="AH283" s="49"/>
      <c r="AI283" s="49"/>
      <c r="AJ283" s="49"/>
      <c r="AK283" s="49"/>
      <c r="AL283" s="49"/>
      <c r="AM283" s="49"/>
      <c r="AN283" s="49"/>
      <c r="AO283" s="49"/>
      <c r="AP283" s="49"/>
      <c r="AQ283" s="49"/>
      <c r="AR283" s="49"/>
      <c r="AS283" s="49"/>
      <c r="AT283" s="49"/>
      <c r="AU283" s="49"/>
      <c r="AV283" s="49"/>
      <c r="AW283" s="49"/>
      <c r="AX283" s="49"/>
      <c r="AY283" s="49"/>
      <c r="AZ283" s="49"/>
      <c r="BA283" s="49"/>
      <c r="BB283" s="49"/>
      <c r="BC283" s="49"/>
      <c r="BD283" s="49"/>
      <c r="BE283" s="49"/>
      <c r="BF283" s="49"/>
    </row>
    <row r="284" spans="1:58" x14ac:dyDescent="0.25">
      <c r="A284" s="334"/>
      <c r="B284" s="190" t="s">
        <v>249</v>
      </c>
      <c r="C284" s="191">
        <v>31500.033519151348</v>
      </c>
      <c r="D284" s="192">
        <v>862.55199775707206</v>
      </c>
      <c r="E284" s="192">
        <v>785.77106183622743</v>
      </c>
      <c r="F284" s="192">
        <v>2738.1391373729693</v>
      </c>
      <c r="G284" s="192">
        <v>6456.7426957340922</v>
      </c>
      <c r="H284" s="192">
        <v>1846.8452908383542</v>
      </c>
      <c r="I284" s="192">
        <v>2850135.396273328</v>
      </c>
      <c r="J284" s="192">
        <v>895424.195089694</v>
      </c>
      <c r="K284" s="193">
        <f t="shared" si="9"/>
        <v>2883.2605116537366</v>
      </c>
      <c r="L284" s="192">
        <v>1846.8452908383542</v>
      </c>
      <c r="M284" s="322"/>
      <c r="N284" s="334"/>
      <c r="O284" s="190" t="s">
        <v>249</v>
      </c>
      <c r="P284" s="191">
        <v>74998.948016051276</v>
      </c>
      <c r="Q284" s="192">
        <v>6493.2773319531379</v>
      </c>
      <c r="R284" s="192">
        <v>5964.8288918480821</v>
      </c>
      <c r="S284" s="192">
        <v>2738.1391373729693</v>
      </c>
      <c r="T284" s="192">
        <v>6456.7426957340922</v>
      </c>
      <c r="U284" s="192">
        <v>48219.477048635265</v>
      </c>
      <c r="V284" s="192">
        <v>2995177.9945315341</v>
      </c>
      <c r="W284" s="192">
        <v>940992.08353020553</v>
      </c>
      <c r="X284" s="193">
        <f t="shared" si="10"/>
        <v>2883.2605116537366</v>
      </c>
      <c r="Y284" s="189"/>
      <c r="Z284" s="49"/>
      <c r="AA284" s="49"/>
      <c r="AB284" s="49"/>
      <c r="AC284" s="49"/>
      <c r="AD284" s="49"/>
      <c r="AE284" s="49"/>
      <c r="AF284" s="49"/>
      <c r="AG284" s="49"/>
      <c r="AH284" s="49"/>
      <c r="AI284" s="49"/>
      <c r="AJ284" s="49"/>
      <c r="AK284" s="49"/>
      <c r="AL284" s="49"/>
      <c r="AM284" s="49"/>
      <c r="AN284" s="49"/>
      <c r="AO284" s="49"/>
      <c r="AP284" s="49"/>
      <c r="AQ284" s="49"/>
      <c r="AR284" s="49"/>
      <c r="AS284" s="49"/>
      <c r="AT284" s="49"/>
      <c r="AU284" s="49"/>
      <c r="AV284" s="49"/>
      <c r="AW284" s="49"/>
      <c r="AX284" s="49"/>
      <c r="AY284" s="49"/>
      <c r="AZ284" s="49"/>
      <c r="BA284" s="49"/>
      <c r="BB284" s="49"/>
      <c r="BC284" s="49"/>
      <c r="BD284" s="49"/>
      <c r="BE284" s="49"/>
      <c r="BF284" s="49"/>
    </row>
    <row r="285" spans="1:58" x14ac:dyDescent="0.25">
      <c r="A285" s="334"/>
      <c r="B285" s="190" t="s">
        <v>250</v>
      </c>
      <c r="C285" s="191">
        <v>84601.409490101098</v>
      </c>
      <c r="D285" s="192">
        <v>2064.1835109811586</v>
      </c>
      <c r="E285" s="192">
        <v>1878.6887995108596</v>
      </c>
      <c r="F285" s="192">
        <v>3852.5429895004877</v>
      </c>
      <c r="G285" s="192">
        <v>9084.5985959307236</v>
      </c>
      <c r="H285" s="192">
        <v>12913.143955079709</v>
      </c>
      <c r="I285" s="192">
        <v>4009627.3810455999</v>
      </c>
      <c r="J285" s="192">
        <v>1259700.7166338672</v>
      </c>
      <c r="K285" s="193">
        <f t="shared" si="9"/>
        <v>4056.7277679440131</v>
      </c>
      <c r="L285" s="192">
        <v>12913.143955079709</v>
      </c>
      <c r="M285" s="322"/>
      <c r="N285" s="334"/>
      <c r="O285" s="190" t="s">
        <v>250</v>
      </c>
      <c r="P285" s="191">
        <v>105721.61183421945</v>
      </c>
      <c r="Q285" s="192">
        <v>9136.0042438800701</v>
      </c>
      <c r="R285" s="192">
        <v>8392.4801665929808</v>
      </c>
      <c r="S285" s="192">
        <v>3852.5429895004877</v>
      </c>
      <c r="T285" s="192">
        <v>9084.5985959307236</v>
      </c>
      <c r="U285" s="192">
        <v>67844.512676052138</v>
      </c>
      <c r="V285" s="192">
        <v>4214197.415874687</v>
      </c>
      <c r="W285" s="192">
        <v>1323970.284597765</v>
      </c>
      <c r="X285" s="193">
        <f t="shared" si="10"/>
        <v>4056.7277679440131</v>
      </c>
      <c r="Y285" s="189"/>
      <c r="Z285" s="49"/>
      <c r="AA285" s="49"/>
      <c r="AB285" s="49"/>
      <c r="AC285" s="49"/>
      <c r="AD285" s="49"/>
      <c r="AE285" s="49"/>
      <c r="AF285" s="49"/>
      <c r="AG285" s="49"/>
      <c r="AH285" s="49"/>
      <c r="AI285" s="49"/>
      <c r="AJ285" s="49"/>
      <c r="AK285" s="49"/>
      <c r="AL285" s="49"/>
      <c r="AM285" s="49"/>
      <c r="AN285" s="49"/>
      <c r="AO285" s="49"/>
      <c r="AP285" s="49"/>
      <c r="AQ285" s="49"/>
      <c r="AR285" s="49"/>
      <c r="AS285" s="49"/>
      <c r="AT285" s="49"/>
      <c r="AU285" s="49"/>
      <c r="AV285" s="49"/>
      <c r="AW285" s="49"/>
      <c r="AX285" s="49"/>
      <c r="AY285" s="49"/>
      <c r="AZ285" s="49"/>
      <c r="BA285" s="49"/>
      <c r="BB285" s="49"/>
      <c r="BC285" s="49"/>
      <c r="BD285" s="49"/>
      <c r="BE285" s="49"/>
      <c r="BF285" s="49"/>
    </row>
    <row r="286" spans="1:58" x14ac:dyDescent="0.25">
      <c r="A286" s="334"/>
      <c r="B286" s="190" t="s">
        <v>251</v>
      </c>
      <c r="C286" s="191">
        <v>24454.285632196457</v>
      </c>
      <c r="D286" s="192">
        <v>721.01981652324287</v>
      </c>
      <c r="E286" s="192">
        <v>650.53912611516421</v>
      </c>
      <c r="F286" s="192">
        <v>2276.8289504318013</v>
      </c>
      <c r="G286" s="192">
        <v>5071.2939978237073</v>
      </c>
      <c r="H286" s="192">
        <v>1438.5501743498048</v>
      </c>
      <c r="I286" s="192">
        <v>2282979.8558990825</v>
      </c>
      <c r="J286" s="192">
        <v>724018.34867868177</v>
      </c>
      <c r="K286" s="193">
        <f t="shared" si="9"/>
        <v>2397.5008848046868</v>
      </c>
      <c r="L286" s="192">
        <v>1438.5501743498048</v>
      </c>
      <c r="M286" s="322"/>
      <c r="N286" s="334"/>
      <c r="O286" s="190" t="s">
        <v>251</v>
      </c>
      <c r="P286" s="191">
        <v>56998.061749834713</v>
      </c>
      <c r="Q286" s="192">
        <v>5228.262415371024</v>
      </c>
      <c r="R286" s="192">
        <v>4744.4039031697494</v>
      </c>
      <c r="S286" s="192">
        <v>2276.8289504318013</v>
      </c>
      <c r="T286" s="192">
        <v>5071.2939978237064</v>
      </c>
      <c r="U286" s="192">
        <v>37119.598468519805</v>
      </c>
      <c r="V286" s="192">
        <v>2403579.4263672489</v>
      </c>
      <c r="W286" s="192">
        <v>762269.26098599087</v>
      </c>
      <c r="X286" s="193">
        <f t="shared" si="10"/>
        <v>2397.5008848046868</v>
      </c>
      <c r="Y286" s="189"/>
      <c r="Z286" s="49"/>
      <c r="AA286" s="49"/>
      <c r="AB286" s="49"/>
      <c r="AC286" s="49"/>
      <c r="AD286" s="49"/>
      <c r="AE286" s="49"/>
      <c r="AF286" s="49"/>
      <c r="AG286" s="49"/>
      <c r="AH286" s="49"/>
      <c r="AI286" s="49"/>
      <c r="AJ286" s="49"/>
      <c r="AK286" s="49"/>
      <c r="AL286" s="49"/>
      <c r="AM286" s="49"/>
      <c r="AN286" s="49"/>
      <c r="AO286" s="49"/>
      <c r="AP286" s="49"/>
      <c r="AQ286" s="49"/>
      <c r="AR286" s="49"/>
      <c r="AS286" s="49"/>
      <c r="AT286" s="49"/>
      <c r="AU286" s="49"/>
      <c r="AV286" s="49"/>
      <c r="AW286" s="49"/>
      <c r="AX286" s="49"/>
      <c r="AY286" s="49"/>
      <c r="AZ286" s="49"/>
      <c r="BA286" s="49"/>
      <c r="BB286" s="49"/>
      <c r="BC286" s="49"/>
      <c r="BD286" s="49"/>
      <c r="BE286" s="49"/>
      <c r="BF286" s="49"/>
    </row>
    <row r="287" spans="1:58" x14ac:dyDescent="0.25">
      <c r="A287" s="334"/>
      <c r="B287" s="190" t="s">
        <v>252</v>
      </c>
      <c r="C287" s="191">
        <v>131245.06050015928</v>
      </c>
      <c r="D287" s="192">
        <v>4529.1613440337896</v>
      </c>
      <c r="E287" s="192">
        <v>4130.0420667157005</v>
      </c>
      <c r="F287" s="192">
        <v>13519.415565143323</v>
      </c>
      <c r="G287" s="192">
        <v>32853.177944564814</v>
      </c>
      <c r="H287" s="192">
        <v>9704.2270303342175</v>
      </c>
      <c r="I287" s="192">
        <v>14796668.000292836</v>
      </c>
      <c r="J287" s="192">
        <v>4648105.6098906863</v>
      </c>
      <c r="K287" s="193">
        <f t="shared" si="9"/>
        <v>14235.944590095918</v>
      </c>
      <c r="L287" s="192">
        <v>9704.2270303342175</v>
      </c>
      <c r="M287" s="322"/>
      <c r="N287" s="334"/>
      <c r="O287" s="190" t="s">
        <v>252</v>
      </c>
      <c r="P287" s="191">
        <v>379074.31350131554</v>
      </c>
      <c r="Q287" s="192">
        <v>33172.337177909001</v>
      </c>
      <c r="R287" s="192">
        <v>30482.550071515871</v>
      </c>
      <c r="S287" s="192">
        <v>13519.415565143323</v>
      </c>
      <c r="T287" s="192">
        <v>32853.177944564814</v>
      </c>
      <c r="U287" s="192">
        <v>252417.78614964138</v>
      </c>
      <c r="V287" s="192">
        <v>15564908.870314106</v>
      </c>
      <c r="W287" s="192">
        <v>4889434.4088481665</v>
      </c>
      <c r="X287" s="193">
        <f t="shared" si="10"/>
        <v>14235.944590095918</v>
      </c>
      <c r="Y287" s="189"/>
      <c r="Z287" s="49"/>
      <c r="AA287" s="49"/>
      <c r="AB287" s="49"/>
      <c r="AC287" s="49"/>
      <c r="AD287" s="49"/>
      <c r="AE287" s="49"/>
      <c r="AF287" s="49"/>
      <c r="AG287" s="49"/>
      <c r="AH287" s="49"/>
      <c r="AI287" s="49"/>
      <c r="AJ287" s="49"/>
      <c r="AK287" s="49"/>
      <c r="AL287" s="49"/>
      <c r="AM287" s="49"/>
      <c r="AN287" s="49"/>
      <c r="AO287" s="49"/>
      <c r="AP287" s="49"/>
      <c r="AQ287" s="49"/>
      <c r="AR287" s="49"/>
      <c r="AS287" s="49"/>
      <c r="AT287" s="49"/>
      <c r="AU287" s="49"/>
      <c r="AV287" s="49"/>
      <c r="AW287" s="49"/>
      <c r="AX287" s="49"/>
      <c r="AY287" s="49"/>
      <c r="AZ287" s="49"/>
      <c r="BA287" s="49"/>
      <c r="BB287" s="49"/>
      <c r="BC287" s="49"/>
      <c r="BD287" s="49"/>
      <c r="BE287" s="49"/>
      <c r="BF287" s="49"/>
    </row>
    <row r="288" spans="1:58" x14ac:dyDescent="0.25">
      <c r="A288" s="334"/>
      <c r="B288" s="190" t="s">
        <v>253</v>
      </c>
      <c r="C288" s="191">
        <v>16122.710733383916</v>
      </c>
      <c r="D288" s="192">
        <v>248.5362887907188</v>
      </c>
      <c r="E288" s="192">
        <v>226.53026675589524</v>
      </c>
      <c r="F288" s="192">
        <v>793.65350033781897</v>
      </c>
      <c r="G288" s="192">
        <v>1869.9220504846385</v>
      </c>
      <c r="H288" s="192">
        <v>493.13720568508325</v>
      </c>
      <c r="I288" s="192">
        <v>819536.17623296333</v>
      </c>
      <c r="J288" s="192">
        <v>257523.69500706278</v>
      </c>
      <c r="K288" s="193">
        <f t="shared" si="9"/>
        <v>835.71713585572331</v>
      </c>
      <c r="L288" s="192">
        <v>493.13720568508325</v>
      </c>
      <c r="M288" s="322"/>
      <c r="N288" s="334"/>
      <c r="O288" s="190" t="s">
        <v>253</v>
      </c>
      <c r="P288" s="191">
        <v>22099.015559918545</v>
      </c>
      <c r="Q288" s="192">
        <v>1877.5906902209349</v>
      </c>
      <c r="R288" s="192">
        <v>1727.532313369328</v>
      </c>
      <c r="S288" s="192">
        <v>793.65350033781897</v>
      </c>
      <c r="T288" s="192">
        <v>1869.9220504846385</v>
      </c>
      <c r="U288" s="192">
        <v>13958.439929679238</v>
      </c>
      <c r="V288" s="192">
        <v>861982.37854796997</v>
      </c>
      <c r="W288" s="192">
        <v>270861.61117660068</v>
      </c>
      <c r="X288" s="193">
        <f t="shared" si="10"/>
        <v>835.71713585572331</v>
      </c>
      <c r="Y288" s="189"/>
      <c r="Z288" s="49"/>
      <c r="AA288" s="49"/>
      <c r="AB288" s="49"/>
      <c r="AC288" s="49"/>
      <c r="AD288" s="49"/>
      <c r="AE288" s="49"/>
      <c r="AF288" s="49"/>
      <c r="AG288" s="49"/>
      <c r="AH288" s="49"/>
      <c r="AI288" s="49"/>
      <c r="AJ288" s="49"/>
      <c r="AK288" s="49"/>
      <c r="AL288" s="49"/>
      <c r="AM288" s="49"/>
      <c r="AN288" s="49"/>
      <c r="AO288" s="49"/>
      <c r="AP288" s="49"/>
      <c r="AQ288" s="49"/>
      <c r="AR288" s="49"/>
      <c r="AS288" s="49"/>
      <c r="AT288" s="49"/>
      <c r="AU288" s="49"/>
      <c r="AV288" s="49"/>
      <c r="AW288" s="49"/>
      <c r="AX288" s="49"/>
      <c r="AY288" s="49"/>
      <c r="AZ288" s="49"/>
      <c r="BA288" s="49"/>
      <c r="BB288" s="49"/>
      <c r="BC288" s="49"/>
      <c r="BD288" s="49"/>
      <c r="BE288" s="49"/>
      <c r="BF288" s="49"/>
    </row>
    <row r="289" spans="1:58" ht="15.75" thickBot="1" x14ac:dyDescent="0.3">
      <c r="A289" s="335"/>
      <c r="B289" s="198" t="s">
        <v>254</v>
      </c>
      <c r="C289" s="199">
        <v>798368.76091943076</v>
      </c>
      <c r="D289" s="200">
        <v>23474.602657077136</v>
      </c>
      <c r="E289" s="200">
        <v>21401.932369545215</v>
      </c>
      <c r="F289" s="200">
        <v>65753.252909501607</v>
      </c>
      <c r="G289" s="200">
        <v>157242.79641544161</v>
      </c>
      <c r="H289" s="200">
        <v>66316.043872432419</v>
      </c>
      <c r="I289" s="200">
        <v>69575520.078480422</v>
      </c>
      <c r="J289" s="200">
        <v>21865416.479051046</v>
      </c>
      <c r="K289" s="201">
        <f t="shared" si="9"/>
        <v>69238.175313705186</v>
      </c>
      <c r="L289" s="200">
        <v>67959.14694705166</v>
      </c>
      <c r="M289" s="184">
        <f>H289/L289</f>
        <v>0.9758221939439673</v>
      </c>
      <c r="N289" s="335"/>
      <c r="O289" s="198" t="s">
        <v>254</v>
      </c>
      <c r="P289" s="199">
        <v>1796685.7185097996</v>
      </c>
      <c r="Q289" s="200">
        <v>158481.10332448059</v>
      </c>
      <c r="R289" s="200">
        <v>145678.89120192773</v>
      </c>
      <c r="S289" s="200">
        <v>65753.252909501607</v>
      </c>
      <c r="T289" s="200">
        <v>157242.79641544161</v>
      </c>
      <c r="U289" s="200">
        <v>1185749.0761233873</v>
      </c>
      <c r="V289" s="200">
        <v>73211139.945385039</v>
      </c>
      <c r="W289" s="200">
        <v>23007987.019023284</v>
      </c>
      <c r="X289" s="201">
        <f t="shared" si="10"/>
        <v>69238.175313705186</v>
      </c>
      <c r="Y289" s="189"/>
      <c r="Z289" s="49"/>
      <c r="AA289" s="49"/>
      <c r="AB289" s="49"/>
      <c r="AC289" s="49"/>
      <c r="AD289" s="49"/>
      <c r="AE289" s="49"/>
      <c r="AF289" s="49"/>
      <c r="AG289" s="49"/>
      <c r="AH289" s="49"/>
      <c r="AI289" s="49"/>
      <c r="AJ289" s="49"/>
      <c r="AK289" s="49"/>
      <c r="AL289" s="49"/>
      <c r="AM289" s="49"/>
      <c r="AN289" s="49"/>
      <c r="AO289" s="49"/>
      <c r="AP289" s="49"/>
      <c r="AQ289" s="49"/>
      <c r="AR289" s="49"/>
      <c r="AS289" s="49"/>
      <c r="AT289" s="49"/>
      <c r="AU289" s="49"/>
      <c r="AV289" s="49"/>
      <c r="AW289" s="49"/>
      <c r="AX289" s="49"/>
      <c r="AY289" s="49"/>
      <c r="AZ289" s="49"/>
      <c r="BA289" s="49"/>
      <c r="BB289" s="49"/>
      <c r="BC289" s="49"/>
      <c r="BD289" s="49"/>
      <c r="BE289" s="49"/>
      <c r="BF289" s="49"/>
    </row>
    <row r="290" spans="1:58" ht="15.75" thickTop="1" x14ac:dyDescent="0.25">
      <c r="A290" s="336">
        <f>A280+1</f>
        <v>2030</v>
      </c>
      <c r="B290" s="164" t="s">
        <v>245</v>
      </c>
      <c r="C290" s="165">
        <v>30722.49</v>
      </c>
      <c r="D290" s="166">
        <v>445.16699999999997</v>
      </c>
      <c r="E290" s="166">
        <v>409.55363999999997</v>
      </c>
      <c r="F290" s="166">
        <v>1484.7859236333361</v>
      </c>
      <c r="G290" s="166">
        <v>3505.4776968685378</v>
      </c>
      <c r="H290" s="166">
        <v>1007.658</v>
      </c>
      <c r="I290" s="166">
        <v>1556044.764</v>
      </c>
      <c r="J290" s="166">
        <v>488861.06314797362</v>
      </c>
      <c r="K290" s="167">
        <f t="shared" si="9"/>
        <v>1563.4795775859029</v>
      </c>
      <c r="L290" s="166">
        <v>1007.658</v>
      </c>
      <c r="M290" s="322"/>
      <c r="N290" s="336">
        <f>N280+1</f>
        <v>2030</v>
      </c>
      <c r="O290" s="164" t="s">
        <v>245</v>
      </c>
      <c r="P290" s="165">
        <v>42930</v>
      </c>
      <c r="Q290" s="166">
        <v>3544</v>
      </c>
      <c r="R290" s="166">
        <v>3260</v>
      </c>
      <c r="S290" s="166">
        <v>1485</v>
      </c>
      <c r="T290" s="166">
        <v>3505</v>
      </c>
      <c r="U290" s="166">
        <v>26404</v>
      </c>
      <c r="V290" s="166">
        <v>1635479</v>
      </c>
      <c r="W290" s="166">
        <v>513817</v>
      </c>
      <c r="X290" s="167">
        <f t="shared" si="10"/>
        <v>1563.7049999999999</v>
      </c>
      <c r="Y290" s="168"/>
      <c r="Z290" s="49"/>
      <c r="AA290" s="49"/>
      <c r="AB290" s="49"/>
      <c r="AC290" s="49"/>
      <c r="AD290" s="49"/>
      <c r="AE290" s="49"/>
      <c r="AF290" s="49"/>
      <c r="AG290" s="49"/>
      <c r="AH290" s="49"/>
      <c r="AI290" s="49"/>
      <c r="AJ290" s="49"/>
      <c r="AK290" s="49"/>
      <c r="AL290" s="49"/>
      <c r="AM290" s="49"/>
      <c r="AN290" s="49"/>
      <c r="AO290" s="49"/>
      <c r="AP290" s="49"/>
      <c r="AQ290" s="49"/>
      <c r="AR290" s="49"/>
      <c r="AS290" s="49"/>
      <c r="AT290" s="49"/>
      <c r="AU290" s="49"/>
      <c r="AV290" s="49"/>
      <c r="AW290" s="49"/>
      <c r="AX290" s="49"/>
      <c r="AY290" s="49"/>
      <c r="AZ290" s="49"/>
      <c r="BA290" s="49"/>
      <c r="BB290" s="49"/>
      <c r="BC290" s="49"/>
      <c r="BD290" s="49"/>
      <c r="BE290" s="49"/>
      <c r="BF290" s="49"/>
    </row>
    <row r="291" spans="1:58" x14ac:dyDescent="0.25">
      <c r="A291" s="337"/>
      <c r="B291" s="169" t="s">
        <v>246</v>
      </c>
      <c r="C291" s="170">
        <v>123187.25263015271</v>
      </c>
      <c r="D291" s="171">
        <v>2677.1427040336771</v>
      </c>
      <c r="E291" s="171">
        <v>2462.9712877109832</v>
      </c>
      <c r="F291" s="171">
        <v>4764.7221612085368</v>
      </c>
      <c r="G291" s="171">
        <v>11223.317331935456</v>
      </c>
      <c r="H291" s="171">
        <v>15846.643623447</v>
      </c>
      <c r="I291" s="171">
        <v>4883340.86256814</v>
      </c>
      <c r="J291" s="171">
        <v>1534194.4274483633</v>
      </c>
      <c r="K291" s="172">
        <f t="shared" si="9"/>
        <v>5017.252435752589</v>
      </c>
      <c r="L291" s="171">
        <v>15846.643623447</v>
      </c>
      <c r="M291" s="322"/>
      <c r="N291" s="337"/>
      <c r="O291" s="169" t="s">
        <v>246</v>
      </c>
      <c r="P291" s="170">
        <v>137951</v>
      </c>
      <c r="Q291" s="171">
        <v>11232</v>
      </c>
      <c r="R291" s="171">
        <v>10333</v>
      </c>
      <c r="S291" s="171">
        <v>4765</v>
      </c>
      <c r="T291" s="171">
        <v>11223</v>
      </c>
      <c r="U291" s="171">
        <v>83329</v>
      </c>
      <c r="V291" s="171">
        <v>5135278</v>
      </c>
      <c r="W291" s="171">
        <v>1613345</v>
      </c>
      <c r="X291" s="172">
        <f t="shared" si="10"/>
        <v>5017.5450000000001</v>
      </c>
      <c r="Y291" s="168"/>
      <c r="Z291" s="49"/>
      <c r="AA291" s="49"/>
      <c r="AB291" s="49"/>
      <c r="AC291" s="49"/>
      <c r="AD291" s="49"/>
      <c r="AE291" s="49"/>
      <c r="AF291" s="49"/>
      <c r="AG291" s="49"/>
      <c r="AH291" s="49"/>
      <c r="AI291" s="49"/>
      <c r="AJ291" s="49"/>
      <c r="AK291" s="49"/>
      <c r="AL291" s="49"/>
      <c r="AM291" s="49"/>
      <c r="AN291" s="49"/>
      <c r="AO291" s="49"/>
      <c r="AP291" s="49"/>
      <c r="AQ291" s="49"/>
      <c r="AR291" s="49"/>
      <c r="AS291" s="49"/>
      <c r="AT291" s="49"/>
      <c r="AU291" s="49"/>
      <c r="AV291" s="49"/>
      <c r="AW291" s="49"/>
      <c r="AX291" s="49"/>
      <c r="AY291" s="49"/>
      <c r="AZ291" s="49"/>
      <c r="BA291" s="49"/>
      <c r="BB291" s="49"/>
      <c r="BC291" s="49"/>
      <c r="BD291" s="49"/>
      <c r="BE291" s="49"/>
      <c r="BF291" s="49"/>
    </row>
    <row r="292" spans="1:58" x14ac:dyDescent="0.25">
      <c r="A292" s="337"/>
      <c r="B292" s="169" t="s">
        <v>247</v>
      </c>
      <c r="C292" s="170">
        <v>235377.5</v>
      </c>
      <c r="D292" s="171">
        <v>8220.9940000000006</v>
      </c>
      <c r="E292" s="171">
        <v>7563.3144800000009</v>
      </c>
      <c r="F292" s="171">
        <v>25207.147332392859</v>
      </c>
      <c r="G292" s="171">
        <v>59677.833131426341</v>
      </c>
      <c r="H292" s="179">
        <v>16214.756646845197</v>
      </c>
      <c r="I292" s="171">
        <v>26763557.943999998</v>
      </c>
      <c r="J292" s="171">
        <v>8408280.8495130371</v>
      </c>
      <c r="K292" s="172">
        <f t="shared" si="9"/>
        <v>26543.126141009678</v>
      </c>
      <c r="L292" s="171">
        <v>17896.037</v>
      </c>
      <c r="M292" s="184">
        <f>H292/L292</f>
        <v>0.90605292371965906</v>
      </c>
      <c r="N292" s="337"/>
      <c r="O292" s="169" t="s">
        <v>247</v>
      </c>
      <c r="P292" s="170">
        <v>679271</v>
      </c>
      <c r="Q292" s="171">
        <v>60615</v>
      </c>
      <c r="R292" s="171">
        <v>55766</v>
      </c>
      <c r="S292" s="171">
        <v>25207</v>
      </c>
      <c r="T292" s="171">
        <v>59678</v>
      </c>
      <c r="U292" s="179">
        <v>453497.79056405765</v>
      </c>
      <c r="V292" s="171">
        <v>28163780</v>
      </c>
      <c r="W292" s="171">
        <v>8848187</v>
      </c>
      <c r="X292" s="172">
        <f t="shared" si="10"/>
        <v>26542.970999999998</v>
      </c>
      <c r="Y292" s="168"/>
      <c r="Z292" s="49"/>
      <c r="AA292" s="49"/>
      <c r="AB292" s="49"/>
      <c r="AC292" s="49"/>
      <c r="AD292" s="49"/>
      <c r="AE292" s="49"/>
      <c r="AF292" s="49"/>
      <c r="AG292" s="49"/>
      <c r="AH292" s="49"/>
      <c r="AI292" s="49"/>
      <c r="AJ292" s="49"/>
      <c r="AK292" s="49"/>
      <c r="AL292" s="49"/>
      <c r="AM292" s="49"/>
      <c r="AN292" s="49"/>
      <c r="AO292" s="49"/>
      <c r="AP292" s="49"/>
      <c r="AQ292" s="49"/>
      <c r="AR292" s="49"/>
      <c r="AS292" s="49"/>
      <c r="AT292" s="49"/>
      <c r="AU292" s="49"/>
      <c r="AV292" s="49"/>
      <c r="AW292" s="49"/>
      <c r="AX292" s="49"/>
      <c r="AY292" s="49"/>
      <c r="AZ292" s="49"/>
      <c r="BA292" s="49"/>
      <c r="BB292" s="49"/>
      <c r="BC292" s="49"/>
      <c r="BD292" s="49"/>
      <c r="BE292" s="49"/>
      <c r="BF292" s="49"/>
    </row>
    <row r="293" spans="1:58" x14ac:dyDescent="0.25">
      <c r="A293" s="337"/>
      <c r="B293" s="169" t="s">
        <v>248</v>
      </c>
      <c r="C293" s="170">
        <v>118930.001</v>
      </c>
      <c r="D293" s="171">
        <v>4261.3909999999996</v>
      </c>
      <c r="E293" s="171">
        <v>3920.4797199999998</v>
      </c>
      <c r="F293" s="171">
        <v>12760.806929634227</v>
      </c>
      <c r="G293" s="171">
        <v>31426.560778353654</v>
      </c>
      <c r="H293" s="171">
        <v>8325.3040000000001</v>
      </c>
      <c r="I293" s="171">
        <v>13355740.893999999</v>
      </c>
      <c r="J293" s="171">
        <v>4195960.0672321711</v>
      </c>
      <c r="K293" s="172">
        <f t="shared" si="9"/>
        <v>13437.12969690484</v>
      </c>
      <c r="L293" s="171">
        <v>8325.3040000000001</v>
      </c>
      <c r="M293" s="322"/>
      <c r="N293" s="337"/>
      <c r="O293" s="169" t="s">
        <v>248</v>
      </c>
      <c r="P293" s="170">
        <v>341903</v>
      </c>
      <c r="Q293" s="171">
        <v>31142</v>
      </c>
      <c r="R293" s="171">
        <v>28651</v>
      </c>
      <c r="S293" s="171">
        <v>12761</v>
      </c>
      <c r="T293" s="171">
        <v>31427</v>
      </c>
      <c r="U293" s="171">
        <v>232547</v>
      </c>
      <c r="V293" s="171">
        <v>14062207</v>
      </c>
      <c r="W293" s="171">
        <v>4417910</v>
      </c>
      <c r="X293" s="172">
        <f t="shared" si="10"/>
        <v>13437.332999999999</v>
      </c>
      <c r="Y293" s="168"/>
      <c r="Z293" s="49"/>
      <c r="AA293" s="49"/>
      <c r="AB293" s="49"/>
      <c r="AC293" s="49"/>
      <c r="AD293" s="49"/>
      <c r="AE293" s="49"/>
      <c r="AF293" s="49"/>
      <c r="AG293" s="49"/>
      <c r="AH293" s="49"/>
      <c r="AI293" s="49"/>
      <c r="AJ293" s="49"/>
      <c r="AK293" s="49"/>
      <c r="AL293" s="49"/>
      <c r="AM293" s="49"/>
      <c r="AN293" s="49"/>
      <c r="AO293" s="49"/>
      <c r="AP293" s="49"/>
      <c r="AQ293" s="49"/>
      <c r="AR293" s="49"/>
      <c r="AS293" s="49"/>
      <c r="AT293" s="49"/>
      <c r="AU293" s="49"/>
      <c r="AV293" s="49"/>
      <c r="AW293" s="49"/>
      <c r="AX293" s="49"/>
      <c r="AY293" s="49"/>
      <c r="AZ293" s="49"/>
      <c r="BA293" s="49"/>
      <c r="BB293" s="49"/>
      <c r="BC293" s="49"/>
      <c r="BD293" s="49"/>
      <c r="BE293" s="49"/>
      <c r="BF293" s="49"/>
    </row>
    <row r="294" spans="1:58" x14ac:dyDescent="0.25">
      <c r="A294" s="337"/>
      <c r="B294" s="169" t="s">
        <v>249</v>
      </c>
      <c r="C294" s="170">
        <v>31991.728912357787</v>
      </c>
      <c r="D294" s="171">
        <v>898.56020215009994</v>
      </c>
      <c r="E294" s="171">
        <v>826.67538597809198</v>
      </c>
      <c r="F294" s="171">
        <v>2875.0447652845291</v>
      </c>
      <c r="G294" s="171">
        <v>6779.5682582108229</v>
      </c>
      <c r="H294" s="171">
        <v>1932.9865519933114</v>
      </c>
      <c r="I294" s="171">
        <v>2995262.9943051985</v>
      </c>
      <c r="J294" s="171">
        <v>941018.84835224587</v>
      </c>
      <c r="K294" s="172">
        <f t="shared" si="9"/>
        <v>3027.4221378446091</v>
      </c>
      <c r="L294" s="171">
        <v>1932.9865519933114</v>
      </c>
      <c r="M294" s="322"/>
      <c r="N294" s="337"/>
      <c r="O294" s="169" t="s">
        <v>249</v>
      </c>
      <c r="P294" s="170">
        <v>78806</v>
      </c>
      <c r="Q294" s="171">
        <v>6818</v>
      </c>
      <c r="R294" s="171">
        <v>6273</v>
      </c>
      <c r="S294" s="171">
        <v>2875</v>
      </c>
      <c r="T294" s="171">
        <v>6780</v>
      </c>
      <c r="U294" s="171">
        <v>50630</v>
      </c>
      <c r="V294" s="171">
        <v>3144932</v>
      </c>
      <c r="W294" s="171">
        <v>988040</v>
      </c>
      <c r="X294" s="172">
        <f t="shared" si="10"/>
        <v>3027.375</v>
      </c>
      <c r="Y294" s="168"/>
      <c r="Z294" s="49"/>
      <c r="AA294" s="49"/>
      <c r="AB294" s="49"/>
      <c r="AC294" s="49"/>
      <c r="AD294" s="49"/>
      <c r="AE294" s="49"/>
      <c r="AF294" s="49"/>
      <c r="AG294" s="49"/>
      <c r="AH294" s="49"/>
      <c r="AI294" s="49"/>
      <c r="AJ294" s="49"/>
      <c r="AK294" s="49"/>
      <c r="AL294" s="49"/>
      <c r="AM294" s="49"/>
      <c r="AN294" s="49"/>
      <c r="AO294" s="49"/>
      <c r="AP294" s="49"/>
      <c r="AQ294" s="49"/>
      <c r="AR294" s="49"/>
      <c r="AS294" s="49"/>
      <c r="AT294" s="49"/>
      <c r="AU294" s="49"/>
      <c r="AV294" s="49"/>
      <c r="AW294" s="49"/>
      <c r="AX294" s="49"/>
      <c r="AY294" s="49"/>
      <c r="AZ294" s="49"/>
      <c r="BA294" s="49"/>
      <c r="BB294" s="49"/>
      <c r="BC294" s="49"/>
      <c r="BD294" s="49"/>
      <c r="BE294" s="49"/>
      <c r="BF294" s="49"/>
    </row>
    <row r="295" spans="1:58" x14ac:dyDescent="0.25">
      <c r="A295" s="337"/>
      <c r="B295" s="169" t="s">
        <v>250</v>
      </c>
      <c r="C295" s="170">
        <v>88502.414959217131</v>
      </c>
      <c r="D295" s="171">
        <v>2175.4676526214489</v>
      </c>
      <c r="E295" s="171">
        <v>2001.4302404117332</v>
      </c>
      <c r="F295" s="171">
        <v>4045.1706858075836</v>
      </c>
      <c r="G295" s="171">
        <v>9538.8117471040241</v>
      </c>
      <c r="H295" s="171">
        <v>13596.010126198882</v>
      </c>
      <c r="I295" s="171">
        <v>4214197.1390791815</v>
      </c>
      <c r="J295" s="171">
        <v>1323970.197637192</v>
      </c>
      <c r="K295" s="172">
        <f t="shared" si="9"/>
        <v>4259.5647321553852</v>
      </c>
      <c r="L295" s="171">
        <v>13596.010126198882</v>
      </c>
      <c r="M295" s="322"/>
      <c r="N295" s="337"/>
      <c r="O295" s="169" t="s">
        <v>250</v>
      </c>
      <c r="P295" s="170">
        <v>110880</v>
      </c>
      <c r="Q295" s="171">
        <v>9593</v>
      </c>
      <c r="R295" s="171">
        <v>8825</v>
      </c>
      <c r="S295" s="171">
        <v>4045</v>
      </c>
      <c r="T295" s="171">
        <v>9539</v>
      </c>
      <c r="U295" s="171">
        <v>71237</v>
      </c>
      <c r="V295" s="171">
        <v>4424900</v>
      </c>
      <c r="W295" s="171">
        <v>1390166</v>
      </c>
      <c r="X295" s="172">
        <f t="shared" si="10"/>
        <v>4259.3849999999993</v>
      </c>
      <c r="Y295" s="168"/>
      <c r="Z295" s="49"/>
      <c r="AA295" s="49"/>
      <c r="AB295" s="49"/>
      <c r="AC295" s="49"/>
      <c r="AD295" s="49"/>
      <c r="AE295" s="49"/>
      <c r="AF295" s="49"/>
      <c r="AG295" s="49"/>
      <c r="AH295" s="49"/>
      <c r="AI295" s="49"/>
      <c r="AJ295" s="49"/>
      <c r="AK295" s="49"/>
      <c r="AL295" s="49"/>
      <c r="AM295" s="49"/>
      <c r="AN295" s="49"/>
      <c r="AO295" s="49"/>
      <c r="AP295" s="49"/>
      <c r="AQ295" s="49"/>
      <c r="AR295" s="49"/>
      <c r="AS295" s="49"/>
      <c r="AT295" s="49"/>
      <c r="AU295" s="49"/>
      <c r="AV295" s="49"/>
      <c r="AW295" s="49"/>
      <c r="AX295" s="49"/>
      <c r="AY295" s="49"/>
      <c r="AZ295" s="49"/>
      <c r="BA295" s="49"/>
      <c r="BB295" s="49"/>
      <c r="BC295" s="49"/>
      <c r="BD295" s="49"/>
      <c r="BE295" s="49"/>
      <c r="BF295" s="49"/>
    </row>
    <row r="296" spans="1:58" x14ac:dyDescent="0.25">
      <c r="A296" s="337"/>
      <c r="B296" s="169" t="s">
        <v>251</v>
      </c>
      <c r="C296" s="170">
        <v>22757.524000000001</v>
      </c>
      <c r="D296" s="171">
        <v>750.63199999999995</v>
      </c>
      <c r="E296" s="171">
        <v>690.58143999999993</v>
      </c>
      <c r="F296" s="171">
        <v>2371.6999999999998</v>
      </c>
      <c r="G296" s="171">
        <v>5277.8760000000002</v>
      </c>
      <c r="H296" s="171">
        <v>1493.7639999999999</v>
      </c>
      <c r="I296" s="171">
        <v>2378683.2030000002</v>
      </c>
      <c r="J296" s="171">
        <v>747308.57775683329</v>
      </c>
      <c r="K296" s="172">
        <f t="shared" si="9"/>
        <v>2497.4000999999998</v>
      </c>
      <c r="L296" s="171">
        <v>1493.7639999999999</v>
      </c>
      <c r="M296" s="322"/>
      <c r="N296" s="337"/>
      <c r="O296" s="169" t="s">
        <v>251</v>
      </c>
      <c r="P296" s="170">
        <v>58937</v>
      </c>
      <c r="Q296" s="171">
        <v>5433</v>
      </c>
      <c r="R296" s="171">
        <v>4999</v>
      </c>
      <c r="S296" s="171">
        <v>2372</v>
      </c>
      <c r="T296" s="171">
        <v>5278</v>
      </c>
      <c r="U296" s="171">
        <v>38556</v>
      </c>
      <c r="V296" s="171">
        <v>2497078</v>
      </c>
      <c r="W296" s="171">
        <v>784505</v>
      </c>
      <c r="X296" s="172">
        <f t="shared" si="10"/>
        <v>2497.7159999999999</v>
      </c>
      <c r="Y296" s="168"/>
      <c r="Z296" s="49"/>
      <c r="AA296" s="49"/>
      <c r="AB296" s="49"/>
      <c r="AC296" s="49"/>
      <c r="AD296" s="49"/>
      <c r="AE296" s="49"/>
      <c r="AF296" s="49"/>
      <c r="AG296" s="49"/>
      <c r="AH296" s="49"/>
      <c r="AI296" s="49"/>
      <c r="AJ296" s="49"/>
      <c r="AK296" s="49"/>
      <c r="AL296" s="49"/>
      <c r="AM296" s="49"/>
      <c r="AN296" s="49"/>
      <c r="AO296" s="49"/>
      <c r="AP296" s="49"/>
      <c r="AQ296" s="49"/>
      <c r="AR296" s="49"/>
      <c r="AS296" s="49"/>
      <c r="AT296" s="49"/>
      <c r="AU296" s="49"/>
      <c r="AV296" s="49"/>
      <c r="AW296" s="49"/>
      <c r="AX296" s="49"/>
      <c r="AY296" s="49"/>
      <c r="AZ296" s="49"/>
      <c r="BA296" s="49"/>
      <c r="BB296" s="49"/>
      <c r="BC296" s="49"/>
      <c r="BD296" s="49"/>
      <c r="BE296" s="49"/>
      <c r="BF296" s="49"/>
    </row>
    <row r="297" spans="1:58" x14ac:dyDescent="0.25">
      <c r="A297" s="337"/>
      <c r="B297" s="169" t="s">
        <v>252</v>
      </c>
      <c r="C297" s="170">
        <v>128302.446</v>
      </c>
      <c r="D297" s="171">
        <v>4769.259</v>
      </c>
      <c r="E297" s="171">
        <v>4387.71828</v>
      </c>
      <c r="F297" s="171">
        <v>14634.938987864989</v>
      </c>
      <c r="G297" s="171">
        <v>35207.84668193385</v>
      </c>
      <c r="H297" s="171">
        <v>10030.192999999999</v>
      </c>
      <c r="I297" s="171">
        <v>15713678.706</v>
      </c>
      <c r="J297" s="171">
        <v>4936751.0857681436</v>
      </c>
      <c r="K297" s="172">
        <f t="shared" si="9"/>
        <v>15410.590754221832</v>
      </c>
      <c r="L297" s="171">
        <v>10030.192999999999</v>
      </c>
      <c r="M297" s="322"/>
      <c r="N297" s="337"/>
      <c r="O297" s="169" t="s">
        <v>252</v>
      </c>
      <c r="P297" s="170">
        <v>394335</v>
      </c>
      <c r="Q297" s="171">
        <v>34948</v>
      </c>
      <c r="R297" s="171">
        <v>32152</v>
      </c>
      <c r="S297" s="171">
        <v>14635</v>
      </c>
      <c r="T297" s="171">
        <v>35208</v>
      </c>
      <c r="U297" s="171">
        <v>259982</v>
      </c>
      <c r="V297" s="171">
        <v>16470350</v>
      </c>
      <c r="W297" s="171">
        <v>5174474</v>
      </c>
      <c r="X297" s="172">
        <f t="shared" si="10"/>
        <v>15410.654999999999</v>
      </c>
      <c r="Y297" s="168"/>
      <c r="Z297" s="49"/>
      <c r="AA297" s="49"/>
      <c r="AB297" s="49"/>
      <c r="AC297" s="49"/>
      <c r="AD297" s="49"/>
      <c r="AE297" s="49"/>
      <c r="AF297" s="49"/>
      <c r="AG297" s="49"/>
      <c r="AH297" s="49"/>
      <c r="AI297" s="49"/>
      <c r="AJ297" s="49"/>
      <c r="AK297" s="49"/>
      <c r="AL297" s="49"/>
      <c r="AM297" s="49"/>
      <c r="AN297" s="49"/>
      <c r="AO297" s="49"/>
      <c r="AP297" s="49"/>
      <c r="AQ297" s="49"/>
      <c r="AR297" s="49"/>
      <c r="AS297" s="49"/>
      <c r="AT297" s="49"/>
      <c r="AU297" s="49"/>
      <c r="AV297" s="49"/>
      <c r="AW297" s="49"/>
      <c r="AX297" s="49"/>
      <c r="AY297" s="49"/>
      <c r="AZ297" s="49"/>
      <c r="BA297" s="49"/>
      <c r="BB297" s="49"/>
      <c r="BC297" s="49"/>
      <c r="BD297" s="49"/>
      <c r="BE297" s="49"/>
      <c r="BF297" s="49"/>
    </row>
    <row r="298" spans="1:58" x14ac:dyDescent="0.25">
      <c r="A298" s="337"/>
      <c r="B298" s="169" t="s">
        <v>253</v>
      </c>
      <c r="C298" s="170">
        <v>16368.540999999999</v>
      </c>
      <c r="D298" s="171">
        <v>252.876</v>
      </c>
      <c r="E298" s="171">
        <v>232.64592000000002</v>
      </c>
      <c r="F298" s="171">
        <v>807.16099999999994</v>
      </c>
      <c r="G298" s="171">
        <v>1901.6859999999999</v>
      </c>
      <c r="H298" s="171">
        <v>501.48399999999998</v>
      </c>
      <c r="I298" s="171">
        <v>833732.51800000004</v>
      </c>
      <c r="J298" s="171">
        <v>261932.93056864597</v>
      </c>
      <c r="K298" s="172">
        <f t="shared" si="9"/>
        <v>849.94053299999985</v>
      </c>
      <c r="L298" s="171">
        <v>501.48399999999998</v>
      </c>
      <c r="M298" s="322"/>
      <c r="N298" s="337"/>
      <c r="O298" s="169" t="s">
        <v>253</v>
      </c>
      <c r="P298" s="170">
        <v>22471</v>
      </c>
      <c r="Q298" s="171">
        <v>1910</v>
      </c>
      <c r="R298" s="171">
        <v>1757</v>
      </c>
      <c r="S298" s="171">
        <v>807</v>
      </c>
      <c r="T298" s="171">
        <v>1902</v>
      </c>
      <c r="U298" s="171">
        <v>14196</v>
      </c>
      <c r="V298" s="171">
        <v>876636</v>
      </c>
      <c r="W298" s="171">
        <v>275412</v>
      </c>
      <c r="X298" s="172">
        <f t="shared" si="10"/>
        <v>849.77099999999996</v>
      </c>
      <c r="Y298" s="168"/>
      <c r="Z298" s="49"/>
      <c r="AA298" s="49"/>
      <c r="AB298" s="49"/>
      <c r="AC298" s="49"/>
      <c r="AD298" s="49"/>
      <c r="AE298" s="49"/>
      <c r="AF298" s="49"/>
      <c r="AG298" s="49"/>
      <c r="AH298" s="49"/>
      <c r="AI298" s="49"/>
      <c r="AJ298" s="49"/>
      <c r="AK298" s="49"/>
      <c r="AL298" s="49"/>
      <c r="AM298" s="49"/>
      <c r="AN298" s="49"/>
      <c r="AO298" s="49"/>
      <c r="AP298" s="49"/>
      <c r="AQ298" s="49"/>
      <c r="AR298" s="49"/>
      <c r="AS298" s="49"/>
      <c r="AT298" s="49"/>
      <c r="AU298" s="49"/>
      <c r="AV298" s="49"/>
      <c r="AW298" s="49"/>
      <c r="AX298" s="49"/>
      <c r="AY298" s="49"/>
      <c r="AZ298" s="49"/>
      <c r="BA298" s="49"/>
      <c r="BB298" s="49"/>
      <c r="BC298" s="49"/>
      <c r="BD298" s="49"/>
      <c r="BE298" s="49"/>
      <c r="BF298" s="49"/>
    </row>
    <row r="299" spans="1:58" ht="15.75" thickBot="1" x14ac:dyDescent="0.3">
      <c r="A299" s="338"/>
      <c r="B299" s="180" t="s">
        <v>254</v>
      </c>
      <c r="C299" s="181">
        <v>796139.8985017275</v>
      </c>
      <c r="D299" s="182">
        <v>24451.489558805228</v>
      </c>
      <c r="E299" s="182">
        <v>22495.37039410081</v>
      </c>
      <c r="F299" s="182">
        <v>68951.47778582605</v>
      </c>
      <c r="G299" s="182">
        <v>164538.97762583266</v>
      </c>
      <c r="H299" s="182">
        <f>SUM(H290:H298)</f>
        <v>68948.799948484389</v>
      </c>
      <c r="I299" s="182">
        <v>72694239.024952531</v>
      </c>
      <c r="J299" s="182">
        <v>22838278.047424607</v>
      </c>
      <c r="K299" s="183">
        <f t="shared" si="9"/>
        <v>72605.906108474825</v>
      </c>
      <c r="L299" s="182">
        <v>70630.080301639187</v>
      </c>
      <c r="M299" s="184">
        <f>H299/L299</f>
        <v>0.97619597279268877</v>
      </c>
      <c r="N299" s="338"/>
      <c r="O299" s="180" t="s">
        <v>254</v>
      </c>
      <c r="P299" s="181">
        <v>1867484</v>
      </c>
      <c r="Q299" s="182">
        <v>165235</v>
      </c>
      <c r="R299" s="182">
        <v>152016</v>
      </c>
      <c r="S299" s="182">
        <v>68951</v>
      </c>
      <c r="T299" s="182">
        <v>164539</v>
      </c>
      <c r="U299" s="182">
        <f>SUM(U290:U298)</f>
        <v>1230378.7905640577</v>
      </c>
      <c r="V299" s="182">
        <v>76410639</v>
      </c>
      <c r="W299" s="182">
        <v>24005856</v>
      </c>
      <c r="X299" s="183">
        <f t="shared" si="10"/>
        <v>72605.402999999991</v>
      </c>
      <c r="Y299" s="168"/>
      <c r="Z299" s="49"/>
      <c r="AA299" s="49"/>
      <c r="AB299" s="49"/>
      <c r="AC299" s="49"/>
      <c r="AD299" s="49"/>
      <c r="AE299" s="49"/>
      <c r="AF299" s="49"/>
      <c r="AG299" s="49"/>
      <c r="AH299" s="49"/>
      <c r="AI299" s="49"/>
      <c r="AJ299" s="49"/>
      <c r="AK299" s="49"/>
      <c r="AL299" s="49"/>
      <c r="AM299" s="49"/>
      <c r="AN299" s="49"/>
      <c r="AO299" s="49"/>
      <c r="AP299" s="49"/>
      <c r="AQ299" s="49"/>
      <c r="AR299" s="49"/>
      <c r="AS299" s="49"/>
      <c r="AT299" s="49"/>
      <c r="AU299" s="49"/>
      <c r="AV299" s="49"/>
      <c r="AW299" s="49"/>
      <c r="AX299" s="49"/>
      <c r="AY299" s="49"/>
      <c r="AZ299" s="49"/>
      <c r="BA299" s="49"/>
      <c r="BB299" s="49"/>
      <c r="BC299" s="49"/>
      <c r="BD299" s="49"/>
      <c r="BE299" s="49"/>
      <c r="BF299" s="49"/>
    </row>
    <row r="300" spans="1:58" ht="15.75" thickTop="1" x14ac:dyDescent="0.25">
      <c r="A300" s="333">
        <f>A290+1</f>
        <v>2031</v>
      </c>
      <c r="B300" s="185" t="s">
        <v>245</v>
      </c>
      <c r="C300" s="186">
        <v>31804.226395196387</v>
      </c>
      <c r="D300" s="187">
        <v>459.58339949351847</v>
      </c>
      <c r="E300" s="187">
        <v>418.83040234019165</v>
      </c>
      <c r="F300" s="187">
        <v>1533.7711906772367</v>
      </c>
      <c r="G300" s="187">
        <v>3621.0934563469627</v>
      </c>
      <c r="H300" s="187">
        <v>1041.1310331504171</v>
      </c>
      <c r="I300" s="187">
        <v>1606344.2929281597</v>
      </c>
      <c r="J300" s="187">
        <v>504663.47574901057</v>
      </c>
      <c r="K300" s="188">
        <f t="shared" si="9"/>
        <v>1615.0610637831303</v>
      </c>
      <c r="L300" s="187">
        <v>1041.1310331504171</v>
      </c>
      <c r="M300" s="322"/>
      <c r="N300" s="333">
        <f>N290+1</f>
        <v>2031</v>
      </c>
      <c r="O300" s="185" t="s">
        <v>245</v>
      </c>
      <c r="P300" s="186">
        <v>44397.615691449369</v>
      </c>
      <c r="Q300" s="187">
        <v>3660.5757467775202</v>
      </c>
      <c r="R300" s="187">
        <v>3364.9753907258696</v>
      </c>
      <c r="S300" s="187">
        <v>1533.7711906772367</v>
      </c>
      <c r="T300" s="187">
        <v>3621.0934563469627</v>
      </c>
      <c r="U300" s="187">
        <v>27275.213214701962</v>
      </c>
      <c r="V300" s="187">
        <v>1689424.7658889547</v>
      </c>
      <c r="W300" s="187">
        <v>530764.77945014706</v>
      </c>
      <c r="X300" s="188">
        <f t="shared" si="10"/>
        <v>1615.0610637831303</v>
      </c>
      <c r="Y300" s="189"/>
      <c r="Z300" s="49"/>
      <c r="AA300" s="49"/>
      <c r="AB300" s="49"/>
      <c r="AC300" s="49"/>
      <c r="AD300" s="49"/>
      <c r="AE300" s="49"/>
      <c r="AF300" s="49"/>
      <c r="AG300" s="49"/>
      <c r="AH300" s="49"/>
      <c r="AI300" s="49"/>
      <c r="AJ300" s="49"/>
      <c r="AK300" s="49"/>
      <c r="AL300" s="49"/>
      <c r="AM300" s="49"/>
      <c r="AN300" s="49"/>
      <c r="AO300" s="49"/>
      <c r="AP300" s="49"/>
      <c r="AQ300" s="49"/>
      <c r="AR300" s="49"/>
      <c r="AS300" s="49"/>
      <c r="AT300" s="49"/>
      <c r="AU300" s="49"/>
      <c r="AV300" s="49"/>
      <c r="AW300" s="49"/>
      <c r="AX300" s="49"/>
      <c r="AY300" s="49"/>
      <c r="AZ300" s="49"/>
      <c r="BA300" s="49"/>
      <c r="BB300" s="49"/>
      <c r="BC300" s="49"/>
      <c r="BD300" s="49"/>
      <c r="BE300" s="49"/>
      <c r="BF300" s="49"/>
    </row>
    <row r="301" spans="1:58" x14ac:dyDescent="0.25">
      <c r="A301" s="334"/>
      <c r="B301" s="190" t="s">
        <v>246</v>
      </c>
      <c r="C301" s="191">
        <v>127131.30010200672</v>
      </c>
      <c r="D301" s="192">
        <v>2765.3558793578536</v>
      </c>
      <c r="E301" s="192">
        <v>2520.6431560029869</v>
      </c>
      <c r="F301" s="192">
        <v>4921.9619064858789</v>
      </c>
      <c r="G301" s="192">
        <v>11593.697143641375</v>
      </c>
      <c r="H301" s="192">
        <v>16367.339311385153</v>
      </c>
      <c r="I301" s="192">
        <v>5043602.3830285743</v>
      </c>
      <c r="J301" s="192">
        <v>1584543.6327453891</v>
      </c>
      <c r="K301" s="193">
        <f t="shared" si="9"/>
        <v>5182.8258875296306</v>
      </c>
      <c r="L301" s="192">
        <v>16367.339311385153</v>
      </c>
      <c r="M301" s="322"/>
      <c r="N301" s="334"/>
      <c r="O301" s="190" t="s">
        <v>246</v>
      </c>
      <c r="P301" s="191">
        <v>142497.47698351066</v>
      </c>
      <c r="Q301" s="192">
        <v>11602.646849920437</v>
      </c>
      <c r="R301" s="192">
        <v>10674.435101926803</v>
      </c>
      <c r="S301" s="192">
        <v>4921.961906485878</v>
      </c>
      <c r="T301" s="192">
        <v>11593.697143641375</v>
      </c>
      <c r="U301" s="192">
        <v>86078.759455055202</v>
      </c>
      <c r="V301" s="192">
        <v>5304746.6837119861</v>
      </c>
      <c r="W301" s="192">
        <v>1666587.0825359679</v>
      </c>
      <c r="X301" s="193">
        <f t="shared" si="10"/>
        <v>5182.8258875296297</v>
      </c>
      <c r="Y301" s="189"/>
      <c r="Z301" s="49"/>
      <c r="AA301" s="49"/>
      <c r="AB301" s="49"/>
      <c r="AC301" s="49"/>
      <c r="AD301" s="49"/>
      <c r="AE301" s="49"/>
      <c r="AF301" s="49"/>
      <c r="AG301" s="49"/>
      <c r="AH301" s="49"/>
      <c r="AI301" s="49"/>
      <c r="AJ301" s="49"/>
      <c r="AK301" s="49"/>
      <c r="AL301" s="49"/>
      <c r="AM301" s="49"/>
      <c r="AN301" s="49"/>
      <c r="AO301" s="49"/>
      <c r="AP301" s="49"/>
      <c r="AQ301" s="49"/>
      <c r="AR301" s="49"/>
      <c r="AS301" s="49"/>
      <c r="AT301" s="49"/>
      <c r="AU301" s="49"/>
      <c r="AV301" s="49"/>
      <c r="AW301" s="49"/>
      <c r="AX301" s="49"/>
      <c r="AY301" s="49"/>
      <c r="AZ301" s="49"/>
      <c r="BA301" s="49"/>
      <c r="BB301" s="49"/>
      <c r="BC301" s="49"/>
      <c r="BD301" s="49"/>
      <c r="BE301" s="49"/>
      <c r="BF301" s="49"/>
    </row>
    <row r="302" spans="1:58" x14ac:dyDescent="0.25">
      <c r="A302" s="334"/>
      <c r="B302" s="190" t="s">
        <v>247</v>
      </c>
      <c r="C302" s="191">
        <v>236819.74788708531</v>
      </c>
      <c r="D302" s="192">
        <v>8612.2251451076663</v>
      </c>
      <c r="E302" s="192">
        <v>7869.3462701301087</v>
      </c>
      <c r="F302" s="192">
        <v>26341.431707555428</v>
      </c>
      <c r="G302" s="192">
        <v>62363.298628888922</v>
      </c>
      <c r="H302" s="179">
        <v>16944.420695953235</v>
      </c>
      <c r="I302" s="192">
        <v>27963529.575718805</v>
      </c>
      <c r="J302" s="192">
        <v>8785965.4982148372</v>
      </c>
      <c r="K302" s="193">
        <f t="shared" si="9"/>
        <v>27737.527588055866</v>
      </c>
      <c r="L302" s="192">
        <v>18738.730331014303</v>
      </c>
      <c r="M302" s="184">
        <f>H302/L302</f>
        <v>0.90424593324280234</v>
      </c>
      <c r="N302" s="334"/>
      <c r="O302" s="190" t="s">
        <v>247</v>
      </c>
      <c r="P302" s="191">
        <v>709898.18762173806</v>
      </c>
      <c r="Q302" s="192">
        <v>63342.922338822216</v>
      </c>
      <c r="R302" s="192">
        <v>58347.13537616565</v>
      </c>
      <c r="S302" s="192">
        <v>26341.431707555428</v>
      </c>
      <c r="T302" s="192">
        <v>62363.29862888893</v>
      </c>
      <c r="U302" s="179">
        <v>473905.1911394404</v>
      </c>
      <c r="V302" s="192">
        <v>29431125.952301696</v>
      </c>
      <c r="W302" s="192">
        <v>9247075.3568149358</v>
      </c>
      <c r="X302" s="193">
        <f t="shared" si="10"/>
        <v>27737.527588055866</v>
      </c>
      <c r="Y302" s="189"/>
      <c r="Z302" s="49"/>
      <c r="AA302" s="49"/>
      <c r="AB302" s="49"/>
      <c r="AC302" s="49"/>
      <c r="AD302" s="49"/>
      <c r="AE302" s="49"/>
      <c r="AF302" s="49"/>
      <c r="AG302" s="49"/>
      <c r="AH302" s="49"/>
      <c r="AI302" s="49"/>
      <c r="AJ302" s="49"/>
      <c r="AK302" s="49"/>
      <c r="AL302" s="49"/>
      <c r="AM302" s="49"/>
      <c r="AN302" s="49"/>
      <c r="AO302" s="49"/>
      <c r="AP302" s="49"/>
      <c r="AQ302" s="49"/>
      <c r="AR302" s="49"/>
      <c r="AS302" s="49"/>
      <c r="AT302" s="49"/>
      <c r="AU302" s="49"/>
      <c r="AV302" s="49"/>
      <c r="AW302" s="49"/>
      <c r="AX302" s="49"/>
      <c r="AY302" s="49"/>
      <c r="AZ302" s="49"/>
      <c r="BA302" s="49"/>
      <c r="BB302" s="49"/>
      <c r="BC302" s="49"/>
      <c r="BD302" s="49"/>
      <c r="BE302" s="49"/>
      <c r="BF302" s="49"/>
    </row>
    <row r="303" spans="1:58" x14ac:dyDescent="0.25">
      <c r="A303" s="334"/>
      <c r="B303" s="190" t="s">
        <v>248</v>
      </c>
      <c r="C303" s="191">
        <v>117892.59197022313</v>
      </c>
      <c r="D303" s="192">
        <v>4384.1239697646315</v>
      </c>
      <c r="E303" s="192">
        <v>3991.3002885910787</v>
      </c>
      <c r="F303" s="192">
        <v>13130.878233971347</v>
      </c>
      <c r="G303" s="192">
        <v>32337.956986025692</v>
      </c>
      <c r="H303" s="192">
        <v>8565.6478518397198</v>
      </c>
      <c r="I303" s="192">
        <v>13741293.433726173</v>
      </c>
      <c r="J303" s="192">
        <v>4317123.1289727697</v>
      </c>
      <c r="K303" s="193">
        <f t="shared" si="9"/>
        <v>13826.814780371828</v>
      </c>
      <c r="L303" s="192">
        <v>8565.6478518397198</v>
      </c>
      <c r="M303" s="322"/>
      <c r="N303" s="334"/>
      <c r="O303" s="190" t="s">
        <v>248</v>
      </c>
      <c r="P303" s="191">
        <v>351804.97303457698</v>
      </c>
      <c r="Q303" s="192">
        <v>32045.836027359532</v>
      </c>
      <c r="R303" s="192">
        <v>29414.749451276297</v>
      </c>
      <c r="S303" s="192">
        <v>13130.878233971347</v>
      </c>
      <c r="T303" s="192">
        <v>32337.956986025692</v>
      </c>
      <c r="U303" s="192">
        <v>239290.43627482388</v>
      </c>
      <c r="V303" s="192">
        <v>14470004.35967942</v>
      </c>
      <c r="W303" s="192">
        <v>4546063.3665745351</v>
      </c>
      <c r="X303" s="193">
        <f t="shared" si="10"/>
        <v>13826.814780371828</v>
      </c>
      <c r="Y303" s="189"/>
      <c r="Z303" s="49"/>
      <c r="AA303" s="49"/>
      <c r="AB303" s="49"/>
      <c r="AC303" s="49"/>
      <c r="AD303" s="49"/>
      <c r="AE303" s="49"/>
      <c r="AF303" s="49"/>
      <c r="AG303" s="49"/>
      <c r="AH303" s="49"/>
      <c r="AI303" s="49"/>
      <c r="AJ303" s="49"/>
      <c r="AK303" s="49"/>
      <c r="AL303" s="49"/>
      <c r="AM303" s="49"/>
      <c r="AN303" s="49"/>
      <c r="AO303" s="49"/>
      <c r="AP303" s="49"/>
      <c r="AQ303" s="49"/>
      <c r="AR303" s="49"/>
      <c r="AS303" s="49"/>
      <c r="AT303" s="49"/>
      <c r="AU303" s="49"/>
      <c r="AV303" s="49"/>
      <c r="AW303" s="49"/>
      <c r="AX303" s="49"/>
      <c r="AY303" s="49"/>
      <c r="AZ303" s="49"/>
      <c r="BA303" s="49"/>
      <c r="BB303" s="49"/>
      <c r="BC303" s="49"/>
      <c r="BD303" s="49"/>
      <c r="BE303" s="49"/>
      <c r="BF303" s="49"/>
    </row>
    <row r="304" spans="1:58" x14ac:dyDescent="0.25">
      <c r="A304" s="334"/>
      <c r="B304" s="190" t="s">
        <v>249</v>
      </c>
      <c r="C304" s="191">
        <v>32149.763567670736</v>
      </c>
      <c r="D304" s="192">
        <v>950.96357752717222</v>
      </c>
      <c r="E304" s="192">
        <v>866.31259567444079</v>
      </c>
      <c r="F304" s="192">
        <v>3018.7983989536988</v>
      </c>
      <c r="G304" s="192">
        <v>7118.5588220468371</v>
      </c>
      <c r="H304" s="192">
        <v>2036.1469331492858</v>
      </c>
      <c r="I304" s="192">
        <v>3142274.2743913452</v>
      </c>
      <c r="J304" s="192">
        <v>987205.17508638778</v>
      </c>
      <c r="K304" s="193">
        <f t="shared" si="9"/>
        <v>3178.7947140982446</v>
      </c>
      <c r="L304" s="192">
        <v>2036.1469331492858</v>
      </c>
      <c r="M304" s="322"/>
      <c r="N304" s="334"/>
      <c r="O304" s="190" t="s">
        <v>249</v>
      </c>
      <c r="P304" s="191">
        <v>82659.618473110648</v>
      </c>
      <c r="Q304" s="192">
        <v>7158.8382584783349</v>
      </c>
      <c r="R304" s="192">
        <v>6576.2238532625106</v>
      </c>
      <c r="S304" s="192">
        <v>3018.7983989536988</v>
      </c>
      <c r="T304" s="192">
        <v>7118.5588220468371</v>
      </c>
      <c r="U304" s="192">
        <v>53161.973446120377</v>
      </c>
      <c r="V304" s="192">
        <v>3302183.7389710164</v>
      </c>
      <c r="W304" s="192">
        <v>1037443.7720920516</v>
      </c>
      <c r="X304" s="193">
        <f t="shared" si="10"/>
        <v>3178.7947140982446</v>
      </c>
      <c r="Y304" s="189"/>
      <c r="Z304" s="49"/>
      <c r="AA304" s="49"/>
      <c r="AB304" s="49"/>
      <c r="AC304" s="49"/>
      <c r="AD304" s="49"/>
      <c r="AE304" s="49"/>
      <c r="AF304" s="49"/>
      <c r="AG304" s="49"/>
      <c r="AH304" s="49"/>
      <c r="AI304" s="49"/>
      <c r="AJ304" s="49"/>
      <c r="AK304" s="49"/>
      <c r="AL304" s="49"/>
      <c r="AM304" s="49"/>
      <c r="AN304" s="49"/>
      <c r="AO304" s="49"/>
      <c r="AP304" s="49"/>
      <c r="AQ304" s="49"/>
      <c r="AR304" s="49"/>
      <c r="AS304" s="49"/>
      <c r="AT304" s="49"/>
      <c r="AU304" s="49"/>
      <c r="AV304" s="49"/>
      <c r="AW304" s="49"/>
      <c r="AX304" s="49"/>
      <c r="AY304" s="49"/>
      <c r="AZ304" s="49"/>
      <c r="BA304" s="49"/>
      <c r="BB304" s="49"/>
      <c r="BC304" s="49"/>
      <c r="BD304" s="49"/>
      <c r="BE304" s="49"/>
      <c r="BF304" s="49"/>
    </row>
    <row r="305" spans="1:58" x14ac:dyDescent="0.25">
      <c r="A305" s="334"/>
      <c r="B305" s="190" t="s">
        <v>250</v>
      </c>
      <c r="C305" s="191">
        <v>92904.275586190852</v>
      </c>
      <c r="D305" s="192">
        <v>2275.7623208567275</v>
      </c>
      <c r="E305" s="192">
        <v>2071.2544014607229</v>
      </c>
      <c r="F305" s="192">
        <v>4247.4286459242876</v>
      </c>
      <c r="G305" s="192">
        <v>10015.769952013625</v>
      </c>
      <c r="H305" s="192">
        <v>14236.741210475382</v>
      </c>
      <c r="I305" s="192">
        <v>4420614.1876027742</v>
      </c>
      <c r="J305" s="192">
        <v>1388820.0400888387</v>
      </c>
      <c r="K305" s="193">
        <f t="shared" si="9"/>
        <v>4472.5423641582747</v>
      </c>
      <c r="L305" s="192">
        <v>14236.741210475382</v>
      </c>
      <c r="M305" s="322"/>
      <c r="N305" s="334"/>
      <c r="O305" s="190" t="s">
        <v>250</v>
      </c>
      <c r="P305" s="191">
        <v>116520.8317892247</v>
      </c>
      <c r="Q305" s="192">
        <v>10072.444678877779</v>
      </c>
      <c r="R305" s="192">
        <v>9252.7093836687618</v>
      </c>
      <c r="S305" s="192">
        <v>4247.4286459242876</v>
      </c>
      <c r="T305" s="192">
        <v>10015.769952013625</v>
      </c>
      <c r="U305" s="192">
        <v>74798.575225347478</v>
      </c>
      <c r="V305" s="192">
        <v>4646152.6510018427</v>
      </c>
      <c r="W305" s="192">
        <v>1459677.238769036</v>
      </c>
      <c r="X305" s="193">
        <f t="shared" si="10"/>
        <v>4472.5423641582747</v>
      </c>
      <c r="Y305" s="189"/>
      <c r="Z305" s="49"/>
      <c r="AA305" s="49"/>
      <c r="AB305" s="49"/>
      <c r="AC305" s="49"/>
      <c r="AD305" s="49"/>
      <c r="AE305" s="49"/>
      <c r="AF305" s="49"/>
      <c r="AG305" s="49"/>
      <c r="AH305" s="49"/>
      <c r="AI305" s="49"/>
      <c r="AJ305" s="49"/>
      <c r="AK305" s="49"/>
      <c r="AL305" s="49"/>
      <c r="AM305" s="49"/>
      <c r="AN305" s="49"/>
      <c r="AO305" s="49"/>
      <c r="AP305" s="49"/>
      <c r="AQ305" s="49"/>
      <c r="AR305" s="49"/>
      <c r="AS305" s="49"/>
      <c r="AT305" s="49"/>
      <c r="AU305" s="49"/>
      <c r="AV305" s="49"/>
      <c r="AW305" s="49"/>
      <c r="AX305" s="49"/>
      <c r="AY305" s="49"/>
      <c r="AZ305" s="49"/>
      <c r="BA305" s="49"/>
      <c r="BB305" s="49"/>
      <c r="BC305" s="49"/>
      <c r="BD305" s="49"/>
      <c r="BE305" s="49"/>
      <c r="BF305" s="49"/>
    </row>
    <row r="306" spans="1:58" x14ac:dyDescent="0.25">
      <c r="A306" s="334"/>
      <c r="B306" s="190" t="s">
        <v>251</v>
      </c>
      <c r="C306" s="191">
        <v>24311.644980908553</v>
      </c>
      <c r="D306" s="192">
        <v>769.39231499397056</v>
      </c>
      <c r="E306" s="192">
        <v>694.18314554710435</v>
      </c>
      <c r="F306" s="192">
        <v>2429.5791278873194</v>
      </c>
      <c r="G306" s="192">
        <v>5411.5220408436999</v>
      </c>
      <c r="H306" s="192">
        <v>1535.0610669967584</v>
      </c>
      <c r="I306" s="192">
        <v>2436142.6914514955</v>
      </c>
      <c r="J306" s="192">
        <v>772592.0156731857</v>
      </c>
      <c r="K306" s="193">
        <f t="shared" si="9"/>
        <v>2558.3468216653473</v>
      </c>
      <c r="L306" s="192">
        <v>1535.0610669967584</v>
      </c>
      <c r="M306" s="322"/>
      <c r="N306" s="334"/>
      <c r="O306" s="190" t="s">
        <v>251</v>
      </c>
      <c r="P306" s="191">
        <v>60806.173000959738</v>
      </c>
      <c r="Q306" s="192">
        <v>5579.0213125558494</v>
      </c>
      <c r="R306" s="192">
        <v>5062.7012166295026</v>
      </c>
      <c r="S306" s="192">
        <v>2429.5791278873194</v>
      </c>
      <c r="T306" s="192">
        <v>5411.5220408436999</v>
      </c>
      <c r="U306" s="192">
        <v>39609.915210174324</v>
      </c>
      <c r="V306" s="192">
        <v>2564833.1665028008</v>
      </c>
      <c r="W306" s="192">
        <v>813409.14343627973</v>
      </c>
      <c r="X306" s="193">
        <f t="shared" si="10"/>
        <v>2558.3468216653473</v>
      </c>
      <c r="Y306" s="189"/>
      <c r="Z306" s="49"/>
      <c r="AA306" s="49"/>
      <c r="AB306" s="49"/>
      <c r="AC306" s="49"/>
      <c r="AD306" s="49"/>
      <c r="AE306" s="49"/>
      <c r="AF306" s="49"/>
      <c r="AG306" s="49"/>
      <c r="AH306" s="49"/>
      <c r="AI306" s="49"/>
      <c r="AJ306" s="49"/>
      <c r="AK306" s="49"/>
      <c r="AL306" s="49"/>
      <c r="AM306" s="49"/>
      <c r="AN306" s="49"/>
      <c r="AO306" s="49"/>
      <c r="AP306" s="49"/>
      <c r="AQ306" s="49"/>
      <c r="AR306" s="49"/>
      <c r="AS306" s="49"/>
      <c r="AT306" s="49"/>
      <c r="AU306" s="49"/>
      <c r="AV306" s="49"/>
      <c r="AW306" s="49"/>
      <c r="AX306" s="49"/>
      <c r="AY306" s="49"/>
      <c r="AZ306" s="49"/>
      <c r="BA306" s="49"/>
      <c r="BB306" s="49"/>
      <c r="BC306" s="49"/>
      <c r="BD306" s="49"/>
      <c r="BE306" s="49"/>
      <c r="BF306" s="49"/>
    </row>
    <row r="307" spans="1:58" x14ac:dyDescent="0.25">
      <c r="A307" s="334"/>
      <c r="B307" s="190" t="s">
        <v>252</v>
      </c>
      <c r="C307" s="191">
        <v>130931.33248511388</v>
      </c>
      <c r="D307" s="192">
        <v>5056.5522208477623</v>
      </c>
      <c r="E307" s="192">
        <v>4611.0281318105535</v>
      </c>
      <c r="F307" s="192">
        <v>15016.537963969058</v>
      </c>
      <c r="G307" s="192">
        <v>36495.859135945131</v>
      </c>
      <c r="H307" s="192">
        <v>10862.90411819632</v>
      </c>
      <c r="I307" s="192">
        <v>16571150.977952279</v>
      </c>
      <c r="J307" s="192">
        <v>5205505.1244438514</v>
      </c>
      <c r="K307" s="193">
        <f t="shared" si="9"/>
        <v>15812.414476059417</v>
      </c>
      <c r="L307" s="192">
        <v>10862.90411819632</v>
      </c>
      <c r="M307" s="322"/>
      <c r="N307" s="334"/>
      <c r="O307" s="190" t="s">
        <v>252</v>
      </c>
      <c r="P307" s="191">
        <v>423069.28320792195</v>
      </c>
      <c r="Q307" s="192">
        <v>37055.37456007734</v>
      </c>
      <c r="R307" s="192">
        <v>34051.232565040409</v>
      </c>
      <c r="S307" s="192">
        <v>15016.537963969056</v>
      </c>
      <c r="T307" s="192">
        <v>36495.859135945124</v>
      </c>
      <c r="U307" s="192">
        <v>282538.03660274995</v>
      </c>
      <c r="V307" s="192">
        <v>17429421.032744382</v>
      </c>
      <c r="W307" s="192">
        <v>5475113.7907061763</v>
      </c>
      <c r="X307" s="193">
        <f t="shared" si="10"/>
        <v>15812.414476059415</v>
      </c>
      <c r="Y307" s="189"/>
      <c r="Z307" s="49"/>
      <c r="AA307" s="49"/>
      <c r="AB307" s="49"/>
      <c r="AC307" s="49"/>
      <c r="AD307" s="49"/>
      <c r="AE307" s="49"/>
      <c r="AF307" s="49"/>
      <c r="AG307" s="49"/>
      <c r="AH307" s="49"/>
      <c r="AI307" s="49"/>
      <c r="AJ307" s="49"/>
      <c r="AK307" s="49"/>
      <c r="AL307" s="49"/>
      <c r="AM307" s="49"/>
      <c r="AN307" s="49"/>
      <c r="AO307" s="49"/>
      <c r="AP307" s="49"/>
      <c r="AQ307" s="49"/>
      <c r="AR307" s="49"/>
      <c r="AS307" s="49"/>
      <c r="AT307" s="49"/>
      <c r="AU307" s="49"/>
      <c r="AV307" s="49"/>
      <c r="AW307" s="49"/>
      <c r="AX307" s="49"/>
      <c r="AY307" s="49"/>
      <c r="AZ307" s="49"/>
      <c r="BA307" s="49"/>
      <c r="BB307" s="49"/>
      <c r="BC307" s="49"/>
      <c r="BD307" s="49"/>
      <c r="BE307" s="49"/>
      <c r="BF307" s="49"/>
    </row>
    <row r="308" spans="1:58" x14ac:dyDescent="0.25">
      <c r="A308" s="334"/>
      <c r="B308" s="190" t="s">
        <v>253</v>
      </c>
      <c r="C308" s="191">
        <v>16434.300398096006</v>
      </c>
      <c r="D308" s="192">
        <v>257.05834959706374</v>
      </c>
      <c r="E308" s="192">
        <v>234.2977630726881</v>
      </c>
      <c r="F308" s="192">
        <v>820.86708521090225</v>
      </c>
      <c r="G308" s="192">
        <v>1934.039807673706</v>
      </c>
      <c r="H308" s="192">
        <v>510.04638733081902</v>
      </c>
      <c r="I308" s="192">
        <v>847637.2521798152</v>
      </c>
      <c r="J308" s="192">
        <v>266353.92498515995</v>
      </c>
      <c r="K308" s="193">
        <f t="shared" si="9"/>
        <v>864.37304072708002</v>
      </c>
      <c r="L308" s="192">
        <v>510.04638733081902</v>
      </c>
      <c r="M308" s="322"/>
      <c r="N308" s="334"/>
      <c r="O308" s="190" t="s">
        <v>253</v>
      </c>
      <c r="P308" s="191">
        <v>22803.618996622434</v>
      </c>
      <c r="Q308" s="192">
        <v>1941.9713973979203</v>
      </c>
      <c r="R308" s="192">
        <v>1786.7676688624485</v>
      </c>
      <c r="S308" s="192">
        <v>820.86708521090225</v>
      </c>
      <c r="T308" s="192">
        <v>1934.039807673706</v>
      </c>
      <c r="U308" s="192">
        <v>14437.060876428008</v>
      </c>
      <c r="V308" s="192">
        <v>891538.89232600119</v>
      </c>
      <c r="W308" s="192">
        <v>280149.1849622351</v>
      </c>
      <c r="X308" s="193">
        <f t="shared" si="10"/>
        <v>864.37304072708002</v>
      </c>
      <c r="Y308" s="189"/>
      <c r="Z308" s="49"/>
      <c r="AA308" s="49"/>
      <c r="AB308" s="49"/>
      <c r="AC308" s="49"/>
      <c r="AD308" s="49"/>
      <c r="AE308" s="49"/>
      <c r="AF308" s="49"/>
      <c r="AG308" s="49"/>
      <c r="AH308" s="49"/>
      <c r="AI308" s="49"/>
      <c r="AJ308" s="49"/>
      <c r="AK308" s="49"/>
      <c r="AL308" s="49"/>
      <c r="AM308" s="49"/>
      <c r="AN308" s="49"/>
      <c r="AO308" s="49"/>
      <c r="AP308" s="49"/>
      <c r="AQ308" s="49"/>
      <c r="AR308" s="49"/>
      <c r="AS308" s="49"/>
      <c r="AT308" s="49"/>
      <c r="AU308" s="49"/>
      <c r="AV308" s="49"/>
      <c r="AW308" s="49"/>
      <c r="AX308" s="49"/>
      <c r="AY308" s="49"/>
      <c r="AZ308" s="49"/>
      <c r="BA308" s="49"/>
      <c r="BB308" s="49"/>
      <c r="BC308" s="49"/>
      <c r="BD308" s="49"/>
      <c r="BE308" s="49"/>
      <c r="BF308" s="49"/>
    </row>
    <row r="309" spans="1:58" ht="15.75" thickBot="1" x14ac:dyDescent="0.3">
      <c r="A309" s="335"/>
      <c r="B309" s="198" t="s">
        <v>254</v>
      </c>
      <c r="C309" s="199">
        <v>810379.18337249162</v>
      </c>
      <c r="D309" s="200">
        <v>25531.017177546364</v>
      </c>
      <c r="E309" s="200">
        <v>23277.196154629877</v>
      </c>
      <c r="F309" s="200">
        <v>71461.254260635164</v>
      </c>
      <c r="G309" s="200">
        <v>170891.79597342593</v>
      </c>
      <c r="H309" s="200">
        <v>72099.438608477081</v>
      </c>
      <c r="I309" s="200">
        <v>75772589.068979427</v>
      </c>
      <c r="J309" s="200">
        <v>23812772.01595943</v>
      </c>
      <c r="K309" s="201">
        <f t="shared" si="9"/>
        <v>75248.700736448824</v>
      </c>
      <c r="L309" s="200">
        <v>73893.748243538153</v>
      </c>
      <c r="M309" s="184">
        <f>H309/L309</f>
        <v>0.97571770714421735</v>
      </c>
      <c r="N309" s="335"/>
      <c r="O309" s="198" t="s">
        <v>254</v>
      </c>
      <c r="P309" s="199">
        <v>1954457.7787991147</v>
      </c>
      <c r="Q309" s="200">
        <v>172459.63117026695</v>
      </c>
      <c r="R309" s="200">
        <v>158530.93000755823</v>
      </c>
      <c r="S309" s="200">
        <v>71461.254260635164</v>
      </c>
      <c r="T309" s="200">
        <v>170891.79597342596</v>
      </c>
      <c r="U309" s="200">
        <v>1291095.1614448417</v>
      </c>
      <c r="V309" s="200">
        <v>79729431.243128106</v>
      </c>
      <c r="W309" s="200">
        <v>25056283.715341363</v>
      </c>
      <c r="X309" s="201">
        <f t="shared" si="10"/>
        <v>75248.700736448824</v>
      </c>
      <c r="Y309" s="189"/>
      <c r="Z309" s="49"/>
      <c r="AA309" s="49"/>
      <c r="AB309" s="49"/>
      <c r="AC309" s="49"/>
      <c r="AD309" s="49"/>
      <c r="AE309" s="49"/>
      <c r="AF309" s="49"/>
      <c r="AG309" s="49"/>
      <c r="AH309" s="49"/>
      <c r="AI309" s="49"/>
      <c r="AJ309" s="49"/>
      <c r="AK309" s="49"/>
      <c r="AL309" s="49"/>
      <c r="AM309" s="49"/>
      <c r="AN309" s="49"/>
      <c r="AO309" s="49"/>
      <c r="AP309" s="49"/>
      <c r="AQ309" s="49"/>
      <c r="AR309" s="49"/>
      <c r="AS309" s="49"/>
      <c r="AT309" s="49"/>
      <c r="AU309" s="49"/>
      <c r="AV309" s="49"/>
      <c r="AW309" s="49"/>
      <c r="AX309" s="49"/>
      <c r="AY309" s="49"/>
      <c r="AZ309" s="49"/>
      <c r="BA309" s="49"/>
      <c r="BB309" s="49"/>
      <c r="BC309" s="49"/>
      <c r="BD309" s="49"/>
      <c r="BE309" s="49"/>
      <c r="BF309" s="49"/>
    </row>
    <row r="310" spans="1:58" ht="15.75" thickTop="1" x14ac:dyDescent="0.25">
      <c r="A310" s="333">
        <f>A300+1</f>
        <v>2032</v>
      </c>
      <c r="B310" s="185" t="s">
        <v>245</v>
      </c>
      <c r="C310" s="186">
        <v>32717.500643163439</v>
      </c>
      <c r="D310" s="187">
        <v>474.74965167680443</v>
      </c>
      <c r="E310" s="187">
        <v>432.65180561741784</v>
      </c>
      <c r="F310" s="187">
        <v>1584.3856399695851</v>
      </c>
      <c r="G310" s="187">
        <v>3740.5895404064113</v>
      </c>
      <c r="H310" s="187">
        <v>1075.4883572443807</v>
      </c>
      <c r="I310" s="187">
        <v>1659353.6545947883</v>
      </c>
      <c r="J310" s="187">
        <v>521317.37044872774</v>
      </c>
      <c r="K310" s="188">
        <f t="shared" si="9"/>
        <v>1668.3580788879731</v>
      </c>
      <c r="L310" s="187">
        <v>1075.4883572443807</v>
      </c>
      <c r="M310" s="322"/>
      <c r="N310" s="333">
        <f>N300+1</f>
        <v>2032</v>
      </c>
      <c r="O310" s="185" t="s">
        <v>245</v>
      </c>
      <c r="P310" s="186">
        <v>45858.593677330493</v>
      </c>
      <c r="Q310" s="187">
        <v>3781.3747464211774</v>
      </c>
      <c r="R310" s="187">
        <v>3476.0195786198224</v>
      </c>
      <c r="S310" s="187">
        <v>1584.3856399695851</v>
      </c>
      <c r="T310" s="187">
        <v>3740.5895404064113</v>
      </c>
      <c r="U310" s="187">
        <v>28175.295250787123</v>
      </c>
      <c r="V310" s="187">
        <v>1745175.78316329</v>
      </c>
      <c r="W310" s="187">
        <v>548280.01717200177</v>
      </c>
      <c r="X310" s="188">
        <f t="shared" si="10"/>
        <v>1668.3580788879731</v>
      </c>
      <c r="Y310" s="189"/>
      <c r="Z310" s="49"/>
      <c r="AA310" s="49"/>
      <c r="AB310" s="49"/>
      <c r="AC310" s="49"/>
      <c r="AD310" s="49"/>
      <c r="AE310" s="49"/>
      <c r="AF310" s="49"/>
      <c r="AG310" s="49"/>
      <c r="AH310" s="49"/>
      <c r="AI310" s="49"/>
      <c r="AJ310" s="49"/>
      <c r="AK310" s="49"/>
      <c r="AL310" s="49"/>
      <c r="AM310" s="49"/>
      <c r="AN310" s="49"/>
      <c r="AO310" s="49"/>
      <c r="AP310" s="49"/>
      <c r="AQ310" s="49"/>
      <c r="AR310" s="49"/>
      <c r="AS310" s="49"/>
      <c r="AT310" s="49"/>
      <c r="AU310" s="49"/>
      <c r="AV310" s="49"/>
      <c r="AW310" s="49"/>
      <c r="AX310" s="49"/>
      <c r="AY310" s="49"/>
      <c r="AZ310" s="49"/>
      <c r="BA310" s="49"/>
      <c r="BB310" s="49"/>
      <c r="BC310" s="49"/>
      <c r="BD310" s="49"/>
      <c r="BE310" s="49"/>
      <c r="BF310" s="49"/>
    </row>
    <row r="311" spans="1:58" x14ac:dyDescent="0.25">
      <c r="A311" s="334"/>
      <c r="B311" s="190" t="s">
        <v>246</v>
      </c>
      <c r="C311" s="191">
        <v>131183.26505290688</v>
      </c>
      <c r="D311" s="192">
        <v>2856.6126233766622</v>
      </c>
      <c r="E311" s="192">
        <v>2603.8243801510848</v>
      </c>
      <c r="F311" s="192">
        <v>5084.3866493999112</v>
      </c>
      <c r="G311" s="192">
        <v>11976.289149381537</v>
      </c>
      <c r="H311" s="192">
        <v>16907.461508660861</v>
      </c>
      <c r="I311" s="192">
        <v>5210041.2616685163</v>
      </c>
      <c r="J311" s="192">
        <v>1636833.5726259868</v>
      </c>
      <c r="K311" s="193">
        <f t="shared" si="9"/>
        <v>5353.8591418181059</v>
      </c>
      <c r="L311" s="192">
        <v>16907.461508660861</v>
      </c>
      <c r="M311" s="322"/>
      <c r="N311" s="334"/>
      <c r="O311" s="190" t="s">
        <v>246</v>
      </c>
      <c r="P311" s="191">
        <v>147187.7573794034</v>
      </c>
      <c r="Q311" s="192">
        <v>11985.534195967808</v>
      </c>
      <c r="R311" s="192">
        <v>11026.691460290385</v>
      </c>
      <c r="S311" s="192">
        <v>5084.3866493999112</v>
      </c>
      <c r="T311" s="192">
        <v>11976.289149381537</v>
      </c>
      <c r="U311" s="192">
        <v>88919.358517072003</v>
      </c>
      <c r="V311" s="192">
        <v>5479803.3242744813</v>
      </c>
      <c r="W311" s="192">
        <v>1721584.4562596544</v>
      </c>
      <c r="X311" s="193">
        <f t="shared" si="10"/>
        <v>5353.8591418181059</v>
      </c>
      <c r="Y311" s="189"/>
      <c r="Z311" s="49"/>
      <c r="AA311" s="49"/>
      <c r="AB311" s="49"/>
      <c r="AC311" s="49"/>
      <c r="AD311" s="49"/>
      <c r="AE311" s="49"/>
      <c r="AF311" s="49"/>
      <c r="AG311" s="49"/>
      <c r="AH311" s="49"/>
      <c r="AI311" s="49"/>
      <c r="AJ311" s="49"/>
      <c r="AK311" s="49"/>
      <c r="AL311" s="49"/>
      <c r="AM311" s="49"/>
      <c r="AN311" s="49"/>
      <c r="AO311" s="49"/>
      <c r="AP311" s="49"/>
      <c r="AQ311" s="49"/>
      <c r="AR311" s="49"/>
      <c r="AS311" s="49"/>
      <c r="AT311" s="49"/>
      <c r="AU311" s="49"/>
      <c r="AV311" s="49"/>
      <c r="AW311" s="49"/>
      <c r="AX311" s="49"/>
      <c r="AY311" s="49"/>
      <c r="AZ311" s="49"/>
      <c r="BA311" s="49"/>
      <c r="BB311" s="49"/>
      <c r="BC311" s="49"/>
      <c r="BD311" s="49"/>
      <c r="BE311" s="49"/>
      <c r="BF311" s="49"/>
    </row>
    <row r="312" spans="1:58" x14ac:dyDescent="0.25">
      <c r="A312" s="334"/>
      <c r="B312" s="190" t="s">
        <v>247</v>
      </c>
      <c r="C312" s="191">
        <v>239341.61749047937</v>
      </c>
      <c r="D312" s="192">
        <v>8999.775276637507</v>
      </c>
      <c r="E312" s="192">
        <v>8223.4668522859592</v>
      </c>
      <c r="F312" s="192">
        <v>27526.796134395412</v>
      </c>
      <c r="G312" s="192">
        <v>65169.647067188904</v>
      </c>
      <c r="H312" s="179">
        <v>17706.919627271123</v>
      </c>
      <c r="I312" s="192">
        <v>29221888.406626135</v>
      </c>
      <c r="J312" s="192">
        <v>9181333.9456345011</v>
      </c>
      <c r="K312" s="193">
        <f t="shared" si="9"/>
        <v>28985.716329518367</v>
      </c>
      <c r="L312" s="192">
        <v>19581.973195909944</v>
      </c>
      <c r="M312" s="184">
        <f>H312/L312</f>
        <v>0.90424593324280211</v>
      </c>
      <c r="N312" s="334"/>
      <c r="O312" s="190" t="s">
        <v>247</v>
      </c>
      <c r="P312" s="191">
        <v>741590.01530574588</v>
      </c>
      <c r="Q312" s="192">
        <v>66193.353844069192</v>
      </c>
      <c r="R312" s="192">
        <v>60972.756468093088</v>
      </c>
      <c r="S312" s="192">
        <v>27526.796134395412</v>
      </c>
      <c r="T312" s="192">
        <v>65169.647067188911</v>
      </c>
      <c r="U312" s="179">
        <v>495230.92474071495</v>
      </c>
      <c r="V312" s="192">
        <v>30755526.62015526</v>
      </c>
      <c r="W312" s="192">
        <v>9663193.7478716057</v>
      </c>
      <c r="X312" s="193">
        <f t="shared" si="10"/>
        <v>28985.716329518367</v>
      </c>
      <c r="Y312" s="189"/>
      <c r="Z312" s="49"/>
      <c r="AA312" s="49"/>
      <c r="AB312" s="49"/>
      <c r="AC312" s="49"/>
      <c r="AD312" s="49"/>
      <c r="AE312" s="49"/>
      <c r="AF312" s="49"/>
      <c r="AG312" s="49"/>
      <c r="AH312" s="49"/>
      <c r="AI312" s="49"/>
      <c r="AJ312" s="49"/>
      <c r="AK312" s="49"/>
      <c r="AL312" s="49"/>
      <c r="AM312" s="49"/>
      <c r="AN312" s="49"/>
      <c r="AO312" s="49"/>
      <c r="AP312" s="49"/>
      <c r="AQ312" s="49"/>
      <c r="AR312" s="49"/>
      <c r="AS312" s="49"/>
      <c r="AT312" s="49"/>
      <c r="AU312" s="49"/>
      <c r="AV312" s="49"/>
      <c r="AW312" s="49"/>
      <c r="AX312" s="49"/>
      <c r="AY312" s="49"/>
      <c r="AZ312" s="49"/>
      <c r="BA312" s="49"/>
      <c r="BB312" s="49"/>
      <c r="BC312" s="49"/>
      <c r="BD312" s="49"/>
      <c r="BE312" s="49"/>
      <c r="BF312" s="49"/>
    </row>
    <row r="313" spans="1:58" x14ac:dyDescent="0.25">
      <c r="A313" s="334"/>
      <c r="B313" s="190" t="s">
        <v>248</v>
      </c>
      <c r="C313" s="191">
        <v>116780.06220332363</v>
      </c>
      <c r="D313" s="192">
        <v>4511.2635648878058</v>
      </c>
      <c r="E313" s="192">
        <v>4107.0479969602202</v>
      </c>
      <c r="F313" s="192">
        <v>13511.673702756518</v>
      </c>
      <c r="G313" s="192">
        <v>33275.757738620436</v>
      </c>
      <c r="H313" s="192">
        <v>8814.0516395430714</v>
      </c>
      <c r="I313" s="192">
        <v>14139790.943304231</v>
      </c>
      <c r="J313" s="192">
        <v>4442319.6997129796</v>
      </c>
      <c r="K313" s="193">
        <f t="shared" si="9"/>
        <v>14227.792409002612</v>
      </c>
      <c r="L313" s="192">
        <v>8814.0516395430714</v>
      </c>
      <c r="M313" s="322"/>
      <c r="N313" s="334"/>
      <c r="O313" s="190" t="s">
        <v>248</v>
      </c>
      <c r="P313" s="191">
        <v>361865.70826823235</v>
      </c>
      <c r="Q313" s="192">
        <v>32975.165272152954</v>
      </c>
      <c r="R313" s="192">
        <v>30267.777185363306</v>
      </c>
      <c r="S313" s="192">
        <v>13511.673702756518</v>
      </c>
      <c r="T313" s="192">
        <v>33275.757738620436</v>
      </c>
      <c r="U313" s="192">
        <v>246229.85892679376</v>
      </c>
      <c r="V313" s="192">
        <v>14889634.486110121</v>
      </c>
      <c r="W313" s="192">
        <v>4677899.2042051964</v>
      </c>
      <c r="X313" s="193">
        <f t="shared" si="10"/>
        <v>14227.792409002612</v>
      </c>
      <c r="Y313" s="189"/>
      <c r="Z313" s="49"/>
      <c r="AA313" s="49"/>
      <c r="AB313" s="49"/>
      <c r="AC313" s="49"/>
      <c r="AD313" s="49"/>
      <c r="AE313" s="49"/>
      <c r="AF313" s="49"/>
      <c r="AG313" s="49"/>
      <c r="AH313" s="49"/>
      <c r="AI313" s="49"/>
      <c r="AJ313" s="49"/>
      <c r="AK313" s="49"/>
      <c r="AL313" s="49"/>
      <c r="AM313" s="49"/>
      <c r="AN313" s="49"/>
      <c r="AO313" s="49"/>
      <c r="AP313" s="49"/>
      <c r="AQ313" s="49"/>
      <c r="AR313" s="49"/>
      <c r="AS313" s="49"/>
      <c r="AT313" s="49"/>
      <c r="AU313" s="49"/>
      <c r="AV313" s="49"/>
      <c r="AW313" s="49"/>
      <c r="AX313" s="49"/>
      <c r="AY313" s="49"/>
      <c r="AZ313" s="49"/>
      <c r="BA313" s="49"/>
      <c r="BB313" s="49"/>
      <c r="BC313" s="49"/>
      <c r="BD313" s="49"/>
      <c r="BE313" s="49"/>
      <c r="BF313" s="49"/>
    </row>
    <row r="314" spans="1:58" x14ac:dyDescent="0.25">
      <c r="A314" s="334"/>
      <c r="B314" s="190" t="s">
        <v>249</v>
      </c>
      <c r="C314" s="191">
        <v>33377.417929812764</v>
      </c>
      <c r="D314" s="192">
        <v>998.5117564035304</v>
      </c>
      <c r="E314" s="192">
        <v>909.62822545816243</v>
      </c>
      <c r="F314" s="192">
        <v>3169.7383189013831</v>
      </c>
      <c r="G314" s="192">
        <v>7474.4867631491761</v>
      </c>
      <c r="H314" s="192">
        <v>2137.9542798067496</v>
      </c>
      <c r="I314" s="192">
        <v>3299387.9881109102</v>
      </c>
      <c r="J314" s="192">
        <v>1036565.4338407067</v>
      </c>
      <c r="K314" s="193">
        <f t="shared" si="9"/>
        <v>3337.7344498031562</v>
      </c>
      <c r="L314" s="192">
        <v>2137.9542798067496</v>
      </c>
      <c r="M314" s="322"/>
      <c r="N314" s="334"/>
      <c r="O314" s="190" t="s">
        <v>249</v>
      </c>
      <c r="P314" s="191">
        <v>86781.354353191855</v>
      </c>
      <c r="Q314" s="192">
        <v>7516.7801714022489</v>
      </c>
      <c r="R314" s="192">
        <v>6905.0350459256342</v>
      </c>
      <c r="S314" s="192">
        <v>3169.7383189013831</v>
      </c>
      <c r="T314" s="192">
        <v>7474.4867631491761</v>
      </c>
      <c r="U314" s="192">
        <v>55820.072118426382</v>
      </c>
      <c r="V314" s="192">
        <v>3467292.9259195663</v>
      </c>
      <c r="W314" s="192">
        <v>1089315.9606966539</v>
      </c>
      <c r="X314" s="193">
        <f t="shared" si="10"/>
        <v>3337.7344498031562</v>
      </c>
      <c r="Y314" s="189"/>
      <c r="Z314" s="49"/>
      <c r="AA314" s="49"/>
      <c r="AB314" s="49"/>
      <c r="AC314" s="49"/>
      <c r="AD314" s="49"/>
      <c r="AE314" s="49"/>
      <c r="AF314" s="49"/>
      <c r="AG314" s="49"/>
      <c r="AH314" s="49"/>
      <c r="AI314" s="49"/>
      <c r="AJ314" s="49"/>
      <c r="AK314" s="49"/>
      <c r="AL314" s="49"/>
      <c r="AM314" s="49"/>
      <c r="AN314" s="49"/>
      <c r="AO314" s="49"/>
      <c r="AP314" s="49"/>
      <c r="AQ314" s="49"/>
      <c r="AR314" s="49"/>
      <c r="AS314" s="49"/>
      <c r="AT314" s="49"/>
      <c r="AU314" s="49"/>
      <c r="AV314" s="49"/>
      <c r="AW314" s="49"/>
      <c r="AX314" s="49"/>
      <c r="AY314" s="49"/>
      <c r="AZ314" s="49"/>
      <c r="BA314" s="49"/>
      <c r="BB314" s="49"/>
      <c r="BC314" s="49"/>
      <c r="BD314" s="49"/>
      <c r="BE314" s="49"/>
      <c r="BF314" s="49"/>
    </row>
    <row r="315" spans="1:58" x14ac:dyDescent="0.25">
      <c r="A315" s="334"/>
      <c r="B315" s="190" t="s">
        <v>250</v>
      </c>
      <c r="C315" s="191">
        <v>97366.168214918085</v>
      </c>
      <c r="D315" s="192">
        <v>2389.550436899563</v>
      </c>
      <c r="E315" s="192">
        <v>2174.8171215337579</v>
      </c>
      <c r="F315" s="192">
        <v>4459.8000782205008</v>
      </c>
      <c r="G315" s="192">
        <v>10516.558449614302</v>
      </c>
      <c r="H315" s="192">
        <v>14948.578270999145</v>
      </c>
      <c r="I315" s="192">
        <v>4641644.896982911</v>
      </c>
      <c r="J315" s="192">
        <v>1458261.04209328</v>
      </c>
      <c r="K315" s="193">
        <f t="shared" si="9"/>
        <v>4696.1694823661874</v>
      </c>
      <c r="L315" s="192">
        <v>14948.578270999145</v>
      </c>
      <c r="M315" s="322"/>
      <c r="N315" s="334"/>
      <c r="O315" s="190" t="s">
        <v>250</v>
      </c>
      <c r="P315" s="191">
        <v>122334.57261027471</v>
      </c>
      <c r="Q315" s="192">
        <v>10576.066912821663</v>
      </c>
      <c r="R315" s="192">
        <v>9715.3448528521967</v>
      </c>
      <c r="S315" s="192">
        <v>4459.8000782205008</v>
      </c>
      <c r="T315" s="192">
        <v>10516.558449614302</v>
      </c>
      <c r="U315" s="192">
        <v>78538.503986614829</v>
      </c>
      <c r="V315" s="192">
        <v>4878460.2835519332</v>
      </c>
      <c r="W315" s="192">
        <v>1532661.1007074872</v>
      </c>
      <c r="X315" s="193">
        <f t="shared" si="10"/>
        <v>4696.1694823661874</v>
      </c>
      <c r="Y315" s="189"/>
      <c r="Z315" s="49"/>
      <c r="AA315" s="49"/>
      <c r="AB315" s="49"/>
      <c r="AC315" s="49"/>
      <c r="AD315" s="49"/>
      <c r="AE315" s="49"/>
      <c r="AF315" s="49"/>
      <c r="AG315" s="49"/>
      <c r="AH315" s="49"/>
      <c r="AI315" s="49"/>
      <c r="AJ315" s="49"/>
      <c r="AK315" s="49"/>
      <c r="AL315" s="49"/>
      <c r="AM315" s="49"/>
      <c r="AN315" s="49"/>
      <c r="AO315" s="49"/>
      <c r="AP315" s="49"/>
      <c r="AQ315" s="49"/>
      <c r="AR315" s="49"/>
      <c r="AS315" s="49"/>
      <c r="AT315" s="49"/>
      <c r="AU315" s="49"/>
      <c r="AV315" s="49"/>
      <c r="AW315" s="49"/>
      <c r="AX315" s="49"/>
      <c r="AY315" s="49"/>
      <c r="AZ315" s="49"/>
      <c r="BA315" s="49"/>
      <c r="BB315" s="49"/>
      <c r="BC315" s="49"/>
      <c r="BD315" s="49"/>
      <c r="BE315" s="49"/>
      <c r="BF315" s="49"/>
    </row>
    <row r="316" spans="1:58" x14ac:dyDescent="0.25">
      <c r="A316" s="334"/>
      <c r="B316" s="190" t="s">
        <v>251</v>
      </c>
      <c r="C316" s="191">
        <v>24361.46271144741</v>
      </c>
      <c r="D316" s="192">
        <v>794.78226138877142</v>
      </c>
      <c r="E316" s="192">
        <v>717.09118935015863</v>
      </c>
      <c r="F316" s="192">
        <v>2509.7552391076006</v>
      </c>
      <c r="G316" s="192">
        <v>5590.102268191541</v>
      </c>
      <c r="H316" s="192">
        <v>1585.7180822076512</v>
      </c>
      <c r="I316" s="192">
        <v>2516535.4002693943</v>
      </c>
      <c r="J316" s="192">
        <v>798087.55219040054</v>
      </c>
      <c r="K316" s="193">
        <f t="shared" si="9"/>
        <v>2642.7722667803032</v>
      </c>
      <c r="L316" s="192">
        <v>1585.7180822076512</v>
      </c>
      <c r="M316" s="322"/>
      <c r="N316" s="334"/>
      <c r="O316" s="190" t="s">
        <v>251</v>
      </c>
      <c r="P316" s="191">
        <v>62789.040597188869</v>
      </c>
      <c r="Q316" s="192">
        <v>5763.1290158701904</v>
      </c>
      <c r="R316" s="192">
        <v>5229.7703567782764</v>
      </c>
      <c r="S316" s="192">
        <v>2509.7552391076006</v>
      </c>
      <c r="T316" s="192">
        <v>5590.102268191541</v>
      </c>
      <c r="U316" s="192">
        <v>40917.042412110059</v>
      </c>
      <c r="V316" s="192">
        <v>2649472.6609973926</v>
      </c>
      <c r="W316" s="192">
        <v>840251.64516967675</v>
      </c>
      <c r="X316" s="193">
        <f t="shared" si="10"/>
        <v>2642.7722667803032</v>
      </c>
      <c r="Y316" s="189"/>
      <c r="Z316" s="49"/>
      <c r="AA316" s="49"/>
      <c r="AB316" s="49"/>
      <c r="AC316" s="49"/>
      <c r="AD316" s="49"/>
      <c r="AE316" s="49"/>
      <c r="AF316" s="49"/>
      <c r="AG316" s="49"/>
      <c r="AH316" s="49"/>
      <c r="AI316" s="49"/>
      <c r="AJ316" s="49"/>
      <c r="AK316" s="49"/>
      <c r="AL316" s="49"/>
      <c r="AM316" s="49"/>
      <c r="AN316" s="49"/>
      <c r="AO316" s="49"/>
      <c r="AP316" s="49"/>
      <c r="AQ316" s="49"/>
      <c r="AR316" s="49"/>
      <c r="AS316" s="49"/>
      <c r="AT316" s="49"/>
      <c r="AU316" s="49"/>
      <c r="AV316" s="49"/>
      <c r="AW316" s="49"/>
      <c r="AX316" s="49"/>
      <c r="AY316" s="49"/>
      <c r="AZ316" s="49"/>
      <c r="BA316" s="49"/>
      <c r="BB316" s="49"/>
      <c r="BC316" s="49"/>
      <c r="BD316" s="49"/>
      <c r="BE316" s="49"/>
      <c r="BF316" s="49"/>
    </row>
    <row r="317" spans="1:58" x14ac:dyDescent="0.25">
      <c r="A317" s="334"/>
      <c r="B317" s="190" t="s">
        <v>252</v>
      </c>
      <c r="C317" s="191">
        <v>134078.55576072697</v>
      </c>
      <c r="D317" s="192">
        <v>5345.9298482976501</v>
      </c>
      <c r="E317" s="192">
        <v>4874.9490824408822</v>
      </c>
      <c r="F317" s="192">
        <v>15834.149292900409</v>
      </c>
      <c r="G317" s="192">
        <v>38487.087750327395</v>
      </c>
      <c r="H317" s="192">
        <v>11499.98444537077</v>
      </c>
      <c r="I317" s="192">
        <v>17547442.693415225</v>
      </c>
      <c r="J317" s="192">
        <v>5512175.5187703278</v>
      </c>
      <c r="K317" s="193">
        <f t="shared" si="9"/>
        <v>16673.359205424131</v>
      </c>
      <c r="L317" s="192">
        <v>11499.98444537077</v>
      </c>
      <c r="M317" s="322"/>
      <c r="N317" s="334"/>
      <c r="O317" s="190" t="s">
        <v>252</v>
      </c>
      <c r="P317" s="191">
        <v>447151.86722465331</v>
      </c>
      <c r="Q317" s="192">
        <v>39186.911097777156</v>
      </c>
      <c r="R317" s="192">
        <v>36010.241098172592</v>
      </c>
      <c r="S317" s="192">
        <v>15834.149292900409</v>
      </c>
      <c r="T317" s="192">
        <v>38487.087750327395</v>
      </c>
      <c r="U317" s="192">
        <v>299098.20256950601</v>
      </c>
      <c r="V317" s="192">
        <v>18455143.211265408</v>
      </c>
      <c r="W317" s="192">
        <v>5797311.1366918329</v>
      </c>
      <c r="X317" s="193">
        <f t="shared" si="10"/>
        <v>16673.359205424131</v>
      </c>
      <c r="Y317" s="189"/>
      <c r="Z317" s="49"/>
      <c r="AA317" s="49"/>
      <c r="AB317" s="49"/>
      <c r="AC317" s="49"/>
      <c r="AD317" s="49"/>
      <c r="AE317" s="49"/>
      <c r="AF317" s="49"/>
      <c r="AG317" s="49"/>
      <c r="AH317" s="49"/>
      <c r="AI317" s="49"/>
      <c r="AJ317" s="49"/>
      <c r="AK317" s="49"/>
      <c r="AL317" s="49"/>
      <c r="AM317" s="49"/>
      <c r="AN317" s="49"/>
      <c r="AO317" s="49"/>
      <c r="AP317" s="49"/>
      <c r="AQ317" s="49"/>
      <c r="AR317" s="49"/>
      <c r="AS317" s="49"/>
      <c r="AT317" s="49"/>
      <c r="AU317" s="49"/>
      <c r="AV317" s="49"/>
      <c r="AW317" s="49"/>
      <c r="AX317" s="49"/>
      <c r="AY317" s="49"/>
      <c r="AZ317" s="49"/>
      <c r="BA317" s="49"/>
      <c r="BB317" s="49"/>
      <c r="BC317" s="49"/>
      <c r="BD317" s="49"/>
      <c r="BE317" s="49"/>
      <c r="BF317" s="49"/>
    </row>
    <row r="318" spans="1:58" x14ac:dyDescent="0.25">
      <c r="A318" s="334"/>
      <c r="B318" s="190" t="s">
        <v>253</v>
      </c>
      <c r="C318" s="191">
        <v>16575.80030227414</v>
      </c>
      <c r="D318" s="192">
        <v>261.42834154021381</v>
      </c>
      <c r="E318" s="192">
        <v>238.2808250449238</v>
      </c>
      <c r="F318" s="192">
        <v>834.82182565948756</v>
      </c>
      <c r="G318" s="192">
        <v>1966.918484404159</v>
      </c>
      <c r="H318" s="192">
        <v>518.71717591544291</v>
      </c>
      <c r="I318" s="192">
        <v>862047.08546687209</v>
      </c>
      <c r="J318" s="192">
        <v>270881.94170990761</v>
      </c>
      <c r="K318" s="193">
        <f t="shared" si="9"/>
        <v>879.06738241944038</v>
      </c>
      <c r="L318" s="192">
        <v>518.71717591544291</v>
      </c>
      <c r="M318" s="322"/>
      <c r="N318" s="334"/>
      <c r="O318" s="190" t="s">
        <v>253</v>
      </c>
      <c r="P318" s="191">
        <v>23139.568093949681</v>
      </c>
      <c r="Q318" s="192">
        <v>1974.9849111536848</v>
      </c>
      <c r="R318" s="192">
        <v>1817.1427192331103</v>
      </c>
      <c r="S318" s="192">
        <v>834.82182565948756</v>
      </c>
      <c r="T318" s="192">
        <v>1966.918484404159</v>
      </c>
      <c r="U318" s="192">
        <v>14682.490911327284</v>
      </c>
      <c r="V318" s="192">
        <v>906695.05349554308</v>
      </c>
      <c r="W318" s="192">
        <v>284911.72110659309</v>
      </c>
      <c r="X318" s="193">
        <f t="shared" si="10"/>
        <v>879.06738241944038</v>
      </c>
      <c r="Y318" s="189"/>
      <c r="Z318" s="49"/>
      <c r="AA318" s="49"/>
      <c r="AB318" s="49"/>
      <c r="AC318" s="49"/>
      <c r="AD318" s="49"/>
      <c r="AE318" s="49"/>
      <c r="AF318" s="49"/>
      <c r="AG318" s="49"/>
      <c r="AH318" s="49"/>
      <c r="AI318" s="49"/>
      <c r="AJ318" s="49"/>
      <c r="AK318" s="49"/>
      <c r="AL318" s="49"/>
      <c r="AM318" s="49"/>
      <c r="AN318" s="49"/>
      <c r="AO318" s="49"/>
      <c r="AP318" s="49"/>
      <c r="AQ318" s="49"/>
      <c r="AR318" s="49"/>
      <c r="AS318" s="49"/>
      <c r="AT318" s="49"/>
      <c r="AU318" s="49"/>
      <c r="AV318" s="49"/>
      <c r="AW318" s="49"/>
      <c r="AX318" s="49"/>
      <c r="AY318" s="49"/>
      <c r="AZ318" s="49"/>
      <c r="BA318" s="49"/>
      <c r="BB318" s="49"/>
      <c r="BC318" s="49"/>
      <c r="BD318" s="49"/>
      <c r="BE318" s="49"/>
      <c r="BF318" s="49"/>
    </row>
    <row r="319" spans="1:58" ht="15.75" thickBot="1" x14ac:dyDescent="0.3">
      <c r="A319" s="335"/>
      <c r="B319" s="198" t="s">
        <v>254</v>
      </c>
      <c r="C319" s="199">
        <v>825781.85030905285</v>
      </c>
      <c r="D319" s="200">
        <v>26632.603761108516</v>
      </c>
      <c r="E319" s="200">
        <v>24281.757478842566</v>
      </c>
      <c r="F319" s="200">
        <v>74515.506881310808</v>
      </c>
      <c r="G319" s="200">
        <v>178197.43721128389</v>
      </c>
      <c r="H319" s="200">
        <v>75194.873387019194</v>
      </c>
      <c r="I319" s="200">
        <v>79098132.330438986</v>
      </c>
      <c r="J319" s="200">
        <v>24857776.077026814</v>
      </c>
      <c r="K319" s="201">
        <f t="shared" si="9"/>
        <v>78464.82874602027</v>
      </c>
      <c r="L319" s="200">
        <v>77069.926955658011</v>
      </c>
      <c r="M319" s="184">
        <f>H319/L319</f>
        <v>0.97567074937390785</v>
      </c>
      <c r="N319" s="335"/>
      <c r="O319" s="198" t="s">
        <v>254</v>
      </c>
      <c r="P319" s="199">
        <v>2038698.4775099705</v>
      </c>
      <c r="Q319" s="200">
        <v>179953.30016763607</v>
      </c>
      <c r="R319" s="200">
        <v>165420.7787653284</v>
      </c>
      <c r="S319" s="200">
        <v>74515.506881310808</v>
      </c>
      <c r="T319" s="200">
        <v>178197.43721128389</v>
      </c>
      <c r="U319" s="200">
        <v>1347611.7494333526</v>
      </c>
      <c r="V319" s="200">
        <v>83227204.348932996</v>
      </c>
      <c r="W319" s="200">
        <v>26155408.9898807</v>
      </c>
      <c r="X319" s="201">
        <f t="shared" si="10"/>
        <v>78464.82874602027</v>
      </c>
      <c r="Y319" s="189"/>
      <c r="Z319" s="49"/>
      <c r="AA319" s="49"/>
      <c r="AB319" s="49"/>
      <c r="AC319" s="49"/>
      <c r="AD319" s="49"/>
      <c r="AE319" s="49"/>
      <c r="AF319" s="49"/>
      <c r="AG319" s="49"/>
      <c r="AH319" s="49"/>
      <c r="AI319" s="49"/>
      <c r="AJ319" s="49"/>
      <c r="AK319" s="49"/>
      <c r="AL319" s="49"/>
      <c r="AM319" s="49"/>
      <c r="AN319" s="49"/>
      <c r="AO319" s="49"/>
      <c r="AP319" s="49"/>
      <c r="AQ319" s="49"/>
      <c r="AR319" s="49"/>
      <c r="AS319" s="49"/>
      <c r="AT319" s="49"/>
      <c r="AU319" s="49"/>
      <c r="AV319" s="49"/>
      <c r="AW319" s="49"/>
      <c r="AX319" s="49"/>
      <c r="AY319" s="49"/>
      <c r="AZ319" s="49"/>
      <c r="BA319" s="49"/>
      <c r="BB319" s="49"/>
      <c r="BC319" s="49"/>
      <c r="BD319" s="49"/>
      <c r="BE319" s="49"/>
      <c r="BF319" s="49"/>
    </row>
    <row r="320" spans="1:58" ht="15.75" thickTop="1" x14ac:dyDescent="0.25">
      <c r="A320" s="333">
        <f>A310+1</f>
        <v>2033</v>
      </c>
      <c r="B320" s="185" t="s">
        <v>245</v>
      </c>
      <c r="C320" s="186">
        <v>33615.777272162697</v>
      </c>
      <c r="D320" s="187">
        <v>490.41639018213897</v>
      </c>
      <c r="E320" s="187">
        <v>446.92931520279262</v>
      </c>
      <c r="F320" s="187">
        <v>1636.6703660885814</v>
      </c>
      <c r="G320" s="187">
        <v>3864.028995239823</v>
      </c>
      <c r="H320" s="187">
        <v>1110.9794730334452</v>
      </c>
      <c r="I320" s="187">
        <v>1714112.3251964164</v>
      </c>
      <c r="J320" s="187">
        <v>538520.84367353574</v>
      </c>
      <c r="K320" s="188">
        <f t="shared" si="9"/>
        <v>1723.4138954912762</v>
      </c>
      <c r="L320" s="187">
        <v>1110.9794730334452</v>
      </c>
      <c r="M320" s="322"/>
      <c r="N320" s="333">
        <f>N310+1</f>
        <v>2033</v>
      </c>
      <c r="O320" s="185" t="s">
        <v>245</v>
      </c>
      <c r="P320" s="186">
        <v>47364.465296192204</v>
      </c>
      <c r="Q320" s="187">
        <v>3906.1601130530762</v>
      </c>
      <c r="R320" s="187">
        <v>3590.7282247142762</v>
      </c>
      <c r="S320" s="187">
        <v>1636.6703660885814</v>
      </c>
      <c r="T320" s="187">
        <v>3864.028995239823</v>
      </c>
      <c r="U320" s="187">
        <v>29105.079994063097</v>
      </c>
      <c r="V320" s="187">
        <v>1802766.5840076783</v>
      </c>
      <c r="W320" s="187">
        <v>566373.2577386779</v>
      </c>
      <c r="X320" s="188">
        <f t="shared" si="10"/>
        <v>1723.4138954912762</v>
      </c>
      <c r="Y320" s="189"/>
      <c r="Z320" s="49"/>
      <c r="AA320" s="49"/>
      <c r="AB320" s="49"/>
      <c r="AC320" s="49"/>
      <c r="AD320" s="49"/>
      <c r="AE320" s="49"/>
      <c r="AF320" s="49"/>
      <c r="AG320" s="49"/>
      <c r="AH320" s="49"/>
      <c r="AI320" s="49"/>
      <c r="AJ320" s="49"/>
      <c r="AK320" s="49"/>
      <c r="AL320" s="49"/>
      <c r="AM320" s="49"/>
      <c r="AN320" s="49"/>
      <c r="AO320" s="49"/>
      <c r="AP320" s="49"/>
      <c r="AQ320" s="49"/>
      <c r="AR320" s="49"/>
      <c r="AS320" s="49"/>
      <c r="AT320" s="49"/>
      <c r="AU320" s="49"/>
      <c r="AV320" s="49"/>
      <c r="AW320" s="49"/>
      <c r="AX320" s="49"/>
      <c r="AY320" s="49"/>
      <c r="AZ320" s="49"/>
      <c r="BA320" s="49"/>
      <c r="BB320" s="49"/>
      <c r="BC320" s="49"/>
      <c r="BD320" s="49"/>
      <c r="BE320" s="49"/>
      <c r="BF320" s="49"/>
    </row>
    <row r="321" spans="1:58" x14ac:dyDescent="0.25">
      <c r="A321" s="334"/>
      <c r="B321" s="190" t="s">
        <v>246</v>
      </c>
      <c r="C321" s="191">
        <v>135403.2080189437</v>
      </c>
      <c r="D321" s="192">
        <v>2950.8808399480918</v>
      </c>
      <c r="E321" s="192">
        <v>2689.7505846960703</v>
      </c>
      <c r="F321" s="192">
        <v>5252.1714088301087</v>
      </c>
      <c r="G321" s="192">
        <v>12371.506691311128</v>
      </c>
      <c r="H321" s="192">
        <v>17465.407738446665</v>
      </c>
      <c r="I321" s="192">
        <v>5381972.6233035764</v>
      </c>
      <c r="J321" s="192">
        <v>1690849.0805226441</v>
      </c>
      <c r="K321" s="193">
        <f t="shared" si="9"/>
        <v>5530.5364934981044</v>
      </c>
      <c r="L321" s="192">
        <v>17465.407738446665</v>
      </c>
      <c r="M321" s="322"/>
      <c r="N321" s="334"/>
      <c r="O321" s="190" t="s">
        <v>246</v>
      </c>
      <c r="P321" s="191">
        <v>152022.41097368475</v>
      </c>
      <c r="Q321" s="192">
        <v>12381.056824434745</v>
      </c>
      <c r="R321" s="192">
        <v>11390.572278479967</v>
      </c>
      <c r="S321" s="192">
        <v>5252.1714088301078</v>
      </c>
      <c r="T321" s="192">
        <v>12371.506691311128</v>
      </c>
      <c r="U321" s="192">
        <v>91853.697348135378</v>
      </c>
      <c r="V321" s="192">
        <v>5660636.8339755386</v>
      </c>
      <c r="W321" s="192">
        <v>1778396.7433162229</v>
      </c>
      <c r="X321" s="193">
        <f t="shared" si="10"/>
        <v>5530.5364934981035</v>
      </c>
      <c r="Y321" s="189"/>
      <c r="Z321" s="49"/>
      <c r="AA321" s="49"/>
      <c r="AB321" s="49"/>
      <c r="AC321" s="49"/>
      <c r="AD321" s="49"/>
      <c r="AE321" s="49"/>
      <c r="AF321" s="49"/>
      <c r="AG321" s="49"/>
      <c r="AH321" s="49"/>
      <c r="AI321" s="49"/>
      <c r="AJ321" s="49"/>
      <c r="AK321" s="49"/>
      <c r="AL321" s="49"/>
      <c r="AM321" s="49"/>
      <c r="AN321" s="49"/>
      <c r="AO321" s="49"/>
      <c r="AP321" s="49"/>
      <c r="AQ321" s="49"/>
      <c r="AR321" s="49"/>
      <c r="AS321" s="49"/>
      <c r="AT321" s="49"/>
      <c r="AU321" s="49"/>
      <c r="AV321" s="49"/>
      <c r="AW321" s="49"/>
      <c r="AX321" s="49"/>
      <c r="AY321" s="49"/>
      <c r="AZ321" s="49"/>
      <c r="BA321" s="49"/>
      <c r="BB321" s="49"/>
      <c r="BC321" s="49"/>
      <c r="BD321" s="49"/>
      <c r="BE321" s="49"/>
      <c r="BF321" s="49"/>
    </row>
    <row r="322" spans="1:58" x14ac:dyDescent="0.25">
      <c r="A322" s="334"/>
      <c r="B322" s="190" t="s">
        <v>247</v>
      </c>
      <c r="C322" s="191">
        <v>241406.12926501577</v>
      </c>
      <c r="D322" s="192">
        <v>9404.7651640861968</v>
      </c>
      <c r="E322" s="192">
        <v>8593.52286063883</v>
      </c>
      <c r="F322" s="192">
        <v>28765.501960443209</v>
      </c>
      <c r="G322" s="192">
        <v>68102.281185212429</v>
      </c>
      <c r="H322" s="179">
        <v>18503.731010498326</v>
      </c>
      <c r="I322" s="192">
        <v>30536873.384924322</v>
      </c>
      <c r="J322" s="192">
        <v>9594493.9731880575</v>
      </c>
      <c r="K322" s="193">
        <f t="shared" si="9"/>
        <v>30290.073564346698</v>
      </c>
      <c r="L322" s="192">
        <v>20463.161989725893</v>
      </c>
      <c r="M322" s="184">
        <f>H322/L322</f>
        <v>0.90424593324280211</v>
      </c>
      <c r="N322" s="334"/>
      <c r="O322" s="190" t="s">
        <v>247</v>
      </c>
      <c r="P322" s="191">
        <v>774533.93515084393</v>
      </c>
      <c r="Q322" s="192">
        <v>69172.054767052323</v>
      </c>
      <c r="R322" s="192">
        <v>63716.530509157288</v>
      </c>
      <c r="S322" s="192">
        <v>28765.501960443209</v>
      </c>
      <c r="T322" s="192">
        <v>68102.281185212429</v>
      </c>
      <c r="U322" s="179">
        <v>517516.31635404727</v>
      </c>
      <c r="V322" s="192">
        <v>32139525.318062253</v>
      </c>
      <c r="W322" s="192">
        <v>10098037.46652583</v>
      </c>
      <c r="X322" s="193">
        <f t="shared" si="10"/>
        <v>30290.073564346698</v>
      </c>
      <c r="Y322" s="189"/>
      <c r="Z322" s="49"/>
      <c r="AA322" s="49"/>
      <c r="AB322" s="49"/>
      <c r="AC322" s="49"/>
      <c r="AD322" s="49"/>
      <c r="AE322" s="49"/>
      <c r="AF322" s="49"/>
      <c r="AG322" s="49"/>
      <c r="AH322" s="49"/>
      <c r="AI322" s="49"/>
      <c r="AJ322" s="49"/>
      <c r="AK322" s="49"/>
      <c r="AL322" s="49"/>
      <c r="AM322" s="49"/>
      <c r="AN322" s="49"/>
      <c r="AO322" s="49"/>
      <c r="AP322" s="49"/>
      <c r="AQ322" s="49"/>
      <c r="AR322" s="49"/>
      <c r="AS322" s="49"/>
      <c r="AT322" s="49"/>
      <c r="AU322" s="49"/>
      <c r="AV322" s="49"/>
      <c r="AW322" s="49"/>
      <c r="AX322" s="49"/>
      <c r="AY322" s="49"/>
      <c r="AZ322" s="49"/>
      <c r="BA322" s="49"/>
      <c r="BB322" s="49"/>
      <c r="BC322" s="49"/>
      <c r="BD322" s="49"/>
      <c r="BE322" s="49"/>
      <c r="BF322" s="49"/>
    </row>
    <row r="323" spans="1:58" x14ac:dyDescent="0.25">
      <c r="A323" s="334"/>
      <c r="B323" s="190" t="s">
        <v>248</v>
      </c>
      <c r="C323" s="191">
        <v>115774.27945543575</v>
      </c>
      <c r="D323" s="192">
        <v>4642.090208269552</v>
      </c>
      <c r="E323" s="192">
        <v>4226.1523888720667</v>
      </c>
      <c r="F323" s="192">
        <v>13903.512240136457</v>
      </c>
      <c r="G323" s="192">
        <v>34240.754713040427</v>
      </c>
      <c r="H323" s="192">
        <v>9069.6591370898204</v>
      </c>
      <c r="I323" s="192">
        <v>14549844.880660055</v>
      </c>
      <c r="J323" s="192">
        <v>4571146.9710046556</v>
      </c>
      <c r="K323" s="193">
        <f t="shared" si="9"/>
        <v>14640.398388863689</v>
      </c>
      <c r="L323" s="192">
        <v>9069.6591370898204</v>
      </c>
      <c r="M323" s="322"/>
      <c r="N323" s="334"/>
      <c r="O323" s="190" t="s">
        <v>248</v>
      </c>
      <c r="P323" s="191">
        <v>372128.00713835796</v>
      </c>
      <c r="Q323" s="192">
        <v>33931.445065045387</v>
      </c>
      <c r="R323" s="192">
        <v>31145.542723738843</v>
      </c>
      <c r="S323" s="192">
        <v>13903.512240136457</v>
      </c>
      <c r="T323" s="192">
        <v>34240.754713040427</v>
      </c>
      <c r="U323" s="192">
        <v>253370.5248356708</v>
      </c>
      <c r="V323" s="192">
        <v>15321433.886207312</v>
      </c>
      <c r="W323" s="192">
        <v>4813558.2811271474</v>
      </c>
      <c r="X323" s="193">
        <f t="shared" si="10"/>
        <v>14640.398388863689</v>
      </c>
      <c r="Y323" s="189"/>
      <c r="Z323" s="49"/>
      <c r="AA323" s="49"/>
      <c r="AB323" s="49"/>
      <c r="AC323" s="49"/>
      <c r="AD323" s="49"/>
      <c r="AE323" s="49"/>
      <c r="AF323" s="49"/>
      <c r="AG323" s="49"/>
      <c r="AH323" s="49"/>
      <c r="AI323" s="49"/>
      <c r="AJ323" s="49"/>
      <c r="AK323" s="49"/>
      <c r="AL323" s="49"/>
      <c r="AM323" s="49"/>
      <c r="AN323" s="49"/>
      <c r="AO323" s="49"/>
      <c r="AP323" s="49"/>
      <c r="AQ323" s="49"/>
      <c r="AR323" s="49"/>
      <c r="AS323" s="49"/>
      <c r="AT323" s="49"/>
      <c r="AU323" s="49"/>
      <c r="AV323" s="49"/>
      <c r="AW323" s="49"/>
      <c r="AX323" s="49"/>
      <c r="AY323" s="49"/>
      <c r="AZ323" s="49"/>
      <c r="BA323" s="49"/>
      <c r="BB323" s="49"/>
      <c r="BC323" s="49"/>
      <c r="BD323" s="49"/>
      <c r="BE323" s="49"/>
      <c r="BF323" s="49"/>
    </row>
    <row r="324" spans="1:58" x14ac:dyDescent="0.25">
      <c r="A324" s="334"/>
      <c r="B324" s="190" t="s">
        <v>249</v>
      </c>
      <c r="C324" s="191">
        <v>34307.093301438013</v>
      </c>
      <c r="D324" s="192">
        <v>1048.4373442237074</v>
      </c>
      <c r="E324" s="192">
        <v>955.10963673107108</v>
      </c>
      <c r="F324" s="192">
        <v>3328.2252348464535</v>
      </c>
      <c r="G324" s="192">
        <v>7848.2111013066378</v>
      </c>
      <c r="H324" s="192">
        <v>2244.8519937970877</v>
      </c>
      <c r="I324" s="192">
        <v>3464357.3875164581</v>
      </c>
      <c r="J324" s="192">
        <v>1088393.7055327424</v>
      </c>
      <c r="K324" s="193">
        <f t="shared" si="9"/>
        <v>3504.6211722933153</v>
      </c>
      <c r="L324" s="192">
        <v>2244.8519937970877</v>
      </c>
      <c r="M324" s="322"/>
      <c r="N324" s="334"/>
      <c r="O324" s="190" t="s">
        <v>249</v>
      </c>
      <c r="P324" s="191">
        <v>91097.446142726301</v>
      </c>
      <c r="Q324" s="192">
        <v>7892.6191799723647</v>
      </c>
      <c r="R324" s="192">
        <v>7250.2867982219186</v>
      </c>
      <c r="S324" s="192">
        <v>3328.2252348464535</v>
      </c>
      <c r="T324" s="192">
        <v>7848.2111013066378</v>
      </c>
      <c r="U324" s="192">
        <v>58611.075724347727</v>
      </c>
      <c r="V324" s="192">
        <v>3640657.5722155459</v>
      </c>
      <c r="W324" s="192">
        <v>1143781.758731487</v>
      </c>
      <c r="X324" s="193">
        <f t="shared" si="10"/>
        <v>3504.6211722933153</v>
      </c>
      <c r="Y324" s="189"/>
      <c r="Z324" s="49"/>
      <c r="AA324" s="49"/>
      <c r="AB324" s="49"/>
      <c r="AC324" s="49"/>
      <c r="AD324" s="49"/>
      <c r="AE324" s="49"/>
      <c r="AF324" s="49"/>
      <c r="AG324" s="49"/>
      <c r="AH324" s="49"/>
      <c r="AI324" s="49"/>
      <c r="AJ324" s="49"/>
      <c r="AK324" s="49"/>
      <c r="AL324" s="49"/>
      <c r="AM324" s="49"/>
      <c r="AN324" s="49"/>
      <c r="AO324" s="49"/>
      <c r="AP324" s="49"/>
      <c r="AQ324" s="49"/>
      <c r="AR324" s="49"/>
      <c r="AS324" s="49"/>
      <c r="AT324" s="49"/>
      <c r="AU324" s="49"/>
      <c r="AV324" s="49"/>
      <c r="AW324" s="49"/>
      <c r="AX324" s="49"/>
      <c r="AY324" s="49"/>
      <c r="AZ324" s="49"/>
      <c r="BA324" s="49"/>
      <c r="BB324" s="49"/>
      <c r="BC324" s="49"/>
      <c r="BD324" s="49"/>
      <c r="BE324" s="49"/>
      <c r="BF324" s="49"/>
    </row>
    <row r="325" spans="1:58" x14ac:dyDescent="0.25">
      <c r="A325" s="334"/>
      <c r="B325" s="190" t="s">
        <v>250</v>
      </c>
      <c r="C325" s="191">
        <v>102071.40794326118</v>
      </c>
      <c r="D325" s="192">
        <v>2509.027958744542</v>
      </c>
      <c r="E325" s="192">
        <v>2283.5579776104469</v>
      </c>
      <c r="F325" s="192">
        <v>4682.7900821315279</v>
      </c>
      <c r="G325" s="192">
        <v>11042.386372095021</v>
      </c>
      <c r="H325" s="192">
        <v>15696.007184549109</v>
      </c>
      <c r="I325" s="192">
        <v>4873727.1418320592</v>
      </c>
      <c r="J325" s="192">
        <v>1531174.0941979447</v>
      </c>
      <c r="K325" s="193">
        <f t="shared" si="9"/>
        <v>4930.9779564844985</v>
      </c>
      <c r="L325" s="192">
        <v>15696.007184549109</v>
      </c>
      <c r="M325" s="322"/>
      <c r="N325" s="334"/>
      <c r="O325" s="190" t="s">
        <v>250</v>
      </c>
      <c r="P325" s="191">
        <v>128422.60672379301</v>
      </c>
      <c r="Q325" s="192">
        <v>11104.870258462752</v>
      </c>
      <c r="R325" s="192">
        <v>10201.112095494811</v>
      </c>
      <c r="S325" s="192">
        <v>4682.7900821315279</v>
      </c>
      <c r="T325" s="192">
        <v>11042.386372095021</v>
      </c>
      <c r="U325" s="192">
        <v>82465.429185945599</v>
      </c>
      <c r="V325" s="192">
        <v>5122383.2977295313</v>
      </c>
      <c r="W325" s="192">
        <v>1609294.1557428623</v>
      </c>
      <c r="X325" s="193">
        <f t="shared" si="10"/>
        <v>4930.9779564844985</v>
      </c>
      <c r="Y325" s="189"/>
      <c r="Z325" s="49"/>
      <c r="AA325" s="49"/>
      <c r="AB325" s="49"/>
      <c r="AC325" s="49"/>
      <c r="AD325" s="49"/>
      <c r="AE325" s="49"/>
      <c r="AF325" s="49"/>
      <c r="AG325" s="49"/>
      <c r="AH325" s="49"/>
      <c r="AI325" s="49"/>
      <c r="AJ325" s="49"/>
      <c r="AK325" s="49"/>
      <c r="AL325" s="49"/>
      <c r="AM325" s="49"/>
      <c r="AN325" s="49"/>
      <c r="AO325" s="49"/>
      <c r="AP325" s="49"/>
      <c r="AQ325" s="49"/>
      <c r="AR325" s="49"/>
      <c r="AS325" s="49"/>
      <c r="AT325" s="49"/>
      <c r="AU325" s="49"/>
      <c r="AV325" s="49"/>
      <c r="AW325" s="49"/>
      <c r="AX325" s="49"/>
      <c r="AY325" s="49"/>
      <c r="AZ325" s="49"/>
      <c r="BA325" s="49"/>
      <c r="BB325" s="49"/>
      <c r="BC325" s="49"/>
      <c r="BD325" s="49"/>
      <c r="BE325" s="49"/>
      <c r="BF325" s="49"/>
    </row>
    <row r="326" spans="1:58" x14ac:dyDescent="0.25">
      <c r="A326" s="334"/>
      <c r="B326" s="190" t="s">
        <v>251</v>
      </c>
      <c r="C326" s="191">
        <v>24461.142024859866</v>
      </c>
      <c r="D326" s="192">
        <v>821.01007601460083</v>
      </c>
      <c r="E326" s="192">
        <v>740.75519859871383</v>
      </c>
      <c r="F326" s="192">
        <v>2592.577161998151</v>
      </c>
      <c r="G326" s="192">
        <v>5774.5756430418623</v>
      </c>
      <c r="H326" s="192">
        <v>1638.0467789205034</v>
      </c>
      <c r="I326" s="192">
        <v>2599581.0684782844</v>
      </c>
      <c r="J326" s="192">
        <v>824424.44141268381</v>
      </c>
      <c r="K326" s="193">
        <f t="shared" si="9"/>
        <v>2729.9837515840527</v>
      </c>
      <c r="L326" s="192">
        <v>1638.0467789205034</v>
      </c>
      <c r="M326" s="322"/>
      <c r="N326" s="334"/>
      <c r="O326" s="190" t="s">
        <v>251</v>
      </c>
      <c r="P326" s="191">
        <v>64822.987106780405</v>
      </c>
      <c r="Q326" s="192">
        <v>5953.3122733939053</v>
      </c>
      <c r="R326" s="192">
        <v>5402.3527785519582</v>
      </c>
      <c r="S326" s="192">
        <v>2592.577161998151</v>
      </c>
      <c r="T326" s="192">
        <v>5774.5756430418614</v>
      </c>
      <c r="U326" s="192">
        <v>42267.304811709691</v>
      </c>
      <c r="V326" s="192">
        <v>2736905.258810306</v>
      </c>
      <c r="W326" s="192">
        <v>867979.94946027605</v>
      </c>
      <c r="X326" s="193">
        <f t="shared" si="10"/>
        <v>2729.9837515840527</v>
      </c>
      <c r="Y326" s="189"/>
      <c r="Z326" s="49"/>
      <c r="AA326" s="49"/>
      <c r="AB326" s="49"/>
      <c r="AC326" s="49"/>
      <c r="AD326" s="49"/>
      <c r="AE326" s="49"/>
      <c r="AF326" s="49"/>
      <c r="AG326" s="49"/>
      <c r="AH326" s="49"/>
      <c r="AI326" s="49"/>
      <c r="AJ326" s="49"/>
      <c r="AK326" s="49"/>
      <c r="AL326" s="49"/>
      <c r="AM326" s="49"/>
      <c r="AN326" s="49"/>
      <c r="AO326" s="49"/>
      <c r="AP326" s="49"/>
      <c r="AQ326" s="49"/>
      <c r="AR326" s="49"/>
      <c r="AS326" s="49"/>
      <c r="AT326" s="49"/>
      <c r="AU326" s="49"/>
      <c r="AV326" s="49"/>
      <c r="AW326" s="49"/>
      <c r="AX326" s="49"/>
      <c r="AY326" s="49"/>
      <c r="AZ326" s="49"/>
      <c r="BA326" s="49"/>
      <c r="BB326" s="49"/>
      <c r="BC326" s="49"/>
      <c r="BD326" s="49"/>
      <c r="BE326" s="49"/>
      <c r="BF326" s="49"/>
    </row>
    <row r="327" spans="1:58" x14ac:dyDescent="0.25">
      <c r="A327" s="334"/>
      <c r="B327" s="190" t="s">
        <v>252</v>
      </c>
      <c r="C327" s="191">
        <v>136385.75907416712</v>
      </c>
      <c r="D327" s="192">
        <v>5654.2662440184886</v>
      </c>
      <c r="E327" s="192">
        <v>5156.1651776316985</v>
      </c>
      <c r="F327" s="192">
        <v>16702.698585136608</v>
      </c>
      <c r="G327" s="192">
        <v>40604.038322460583</v>
      </c>
      <c r="H327" s="192">
        <v>12179.678359615427</v>
      </c>
      <c r="I327" s="192">
        <v>18589513.060852729</v>
      </c>
      <c r="J327" s="192">
        <v>5839506.7921929331</v>
      </c>
      <c r="K327" s="193">
        <f t="shared" si="9"/>
        <v>17587.941610148846</v>
      </c>
      <c r="L327" s="192">
        <v>12179.678359615427</v>
      </c>
      <c r="M327" s="322"/>
      <c r="N327" s="334"/>
      <c r="O327" s="190" t="s">
        <v>252</v>
      </c>
      <c r="P327" s="191">
        <v>472719.09510316863</v>
      </c>
      <c r="Q327" s="192">
        <v>41458.675376602441</v>
      </c>
      <c r="R327" s="192">
        <v>38098.148422155442</v>
      </c>
      <c r="S327" s="192">
        <v>16702.698585136608</v>
      </c>
      <c r="T327" s="192">
        <v>40604.038322460583</v>
      </c>
      <c r="U327" s="192">
        <v>316765.20548088395</v>
      </c>
      <c r="V327" s="192">
        <v>19549904.863409087</v>
      </c>
      <c r="W327" s="192">
        <v>6141193.5724612717</v>
      </c>
      <c r="X327" s="193">
        <f t="shared" si="10"/>
        <v>17587.941610148846</v>
      </c>
      <c r="Y327" s="189"/>
      <c r="Z327" s="49"/>
      <c r="AA327" s="49"/>
      <c r="AB327" s="49"/>
      <c r="AC327" s="49"/>
      <c r="AD327" s="49"/>
      <c r="AE327" s="49"/>
      <c r="AF327" s="49"/>
      <c r="AG327" s="49"/>
      <c r="AH327" s="49"/>
      <c r="AI327" s="49"/>
      <c r="AJ327" s="49"/>
      <c r="AK327" s="49"/>
      <c r="AL327" s="49"/>
      <c r="AM327" s="49"/>
      <c r="AN327" s="49"/>
      <c r="AO327" s="49"/>
      <c r="AP327" s="49"/>
      <c r="AQ327" s="49"/>
      <c r="AR327" s="49"/>
      <c r="AS327" s="49"/>
      <c r="AT327" s="49"/>
      <c r="AU327" s="49"/>
      <c r="AV327" s="49"/>
      <c r="AW327" s="49"/>
      <c r="AX327" s="49"/>
      <c r="AY327" s="49"/>
      <c r="AZ327" s="49"/>
      <c r="BA327" s="49"/>
      <c r="BB327" s="49"/>
      <c r="BC327" s="49"/>
      <c r="BD327" s="49"/>
      <c r="BE327" s="49"/>
      <c r="BF327" s="49"/>
    </row>
    <row r="328" spans="1:58" x14ac:dyDescent="0.25">
      <c r="A328" s="334"/>
      <c r="B328" s="190" t="s">
        <v>253</v>
      </c>
      <c r="C328" s="191">
        <v>16705.164591623135</v>
      </c>
      <c r="D328" s="192">
        <v>265.8726233463974</v>
      </c>
      <c r="E328" s="192">
        <v>242.33159907068747</v>
      </c>
      <c r="F328" s="192">
        <v>849.01379669569883</v>
      </c>
      <c r="G328" s="192">
        <v>2000.3560986390296</v>
      </c>
      <c r="H328" s="192">
        <v>527.53536790600538</v>
      </c>
      <c r="I328" s="192">
        <v>876701.88591980876</v>
      </c>
      <c r="J328" s="192">
        <v>275486.93471897603</v>
      </c>
      <c r="K328" s="193">
        <f t="shared" si="9"/>
        <v>894.01152792057076</v>
      </c>
      <c r="L328" s="192">
        <v>527.53536790600538</v>
      </c>
      <c r="M328" s="322"/>
      <c r="N328" s="334"/>
      <c r="O328" s="190" t="s">
        <v>253</v>
      </c>
      <c r="P328" s="191">
        <v>23487.806926147394</v>
      </c>
      <c r="Q328" s="192">
        <v>2008.5596546432971</v>
      </c>
      <c r="R328" s="192">
        <v>1848.0341454600728</v>
      </c>
      <c r="S328" s="192">
        <v>849.01379669569883</v>
      </c>
      <c r="T328" s="192">
        <v>2000.3560986390296</v>
      </c>
      <c r="U328" s="192">
        <v>14932.093256819848</v>
      </c>
      <c r="V328" s="192">
        <v>922108.86940496718</v>
      </c>
      <c r="W328" s="192">
        <v>289755.22036540514</v>
      </c>
      <c r="X328" s="193">
        <f t="shared" si="10"/>
        <v>894.01152792057076</v>
      </c>
      <c r="Y328" s="189"/>
      <c r="Z328" s="49"/>
      <c r="AA328" s="49"/>
      <c r="AB328" s="49"/>
      <c r="AC328" s="49"/>
      <c r="AD328" s="49"/>
      <c r="AE328" s="49"/>
      <c r="AF328" s="49"/>
      <c r="AG328" s="49"/>
      <c r="AH328" s="49"/>
      <c r="AI328" s="49"/>
      <c r="AJ328" s="49"/>
      <c r="AK328" s="49"/>
      <c r="AL328" s="49"/>
      <c r="AM328" s="49"/>
      <c r="AN328" s="49"/>
      <c r="AO328" s="49"/>
      <c r="AP328" s="49"/>
      <c r="AQ328" s="49"/>
      <c r="AR328" s="49"/>
      <c r="AS328" s="49"/>
      <c r="AT328" s="49"/>
      <c r="AU328" s="49"/>
      <c r="AV328" s="49"/>
      <c r="AW328" s="49"/>
      <c r="AX328" s="49"/>
      <c r="AY328" s="49"/>
      <c r="AZ328" s="49"/>
      <c r="BA328" s="49"/>
      <c r="BB328" s="49"/>
      <c r="BC328" s="49"/>
      <c r="BD328" s="49"/>
      <c r="BE328" s="49"/>
      <c r="BF328" s="49"/>
    </row>
    <row r="329" spans="1:58" ht="15.75" thickBot="1" x14ac:dyDescent="0.3">
      <c r="A329" s="335"/>
      <c r="B329" s="198" t="s">
        <v>254</v>
      </c>
      <c r="C329" s="199">
        <v>840129.96094690729</v>
      </c>
      <c r="D329" s="200">
        <v>27786.766848833715</v>
      </c>
      <c r="E329" s="200">
        <v>25334.274739052373</v>
      </c>
      <c r="F329" s="200">
        <v>77713.160836306793</v>
      </c>
      <c r="G329" s="200">
        <v>185848.13912234694</v>
      </c>
      <c r="H329" s="200">
        <v>78435.897043856399</v>
      </c>
      <c r="I329" s="200">
        <v>82586683.758683711</v>
      </c>
      <c r="J329" s="200">
        <v>25953996.836444173</v>
      </c>
      <c r="K329" s="201">
        <f t="shared" si="9"/>
        <v>81831.958360631048</v>
      </c>
      <c r="L329" s="200">
        <v>80395.328023083945</v>
      </c>
      <c r="M329" s="184">
        <f>H329/L329</f>
        <v>0.97562755165741799</v>
      </c>
      <c r="N329" s="335"/>
      <c r="O329" s="198" t="s">
        <v>254</v>
      </c>
      <c r="P329" s="199">
        <v>2126598.7605616949</v>
      </c>
      <c r="Q329" s="200">
        <v>187808.7535126603</v>
      </c>
      <c r="R329" s="200">
        <v>172643.3079759746</v>
      </c>
      <c r="S329" s="200">
        <v>77713.160836306793</v>
      </c>
      <c r="T329" s="200">
        <v>185848.13912234694</v>
      </c>
      <c r="U329" s="200">
        <v>1406886.7269916234</v>
      </c>
      <c r="V329" s="200">
        <v>86896322.483822227</v>
      </c>
      <c r="W329" s="200">
        <v>27308370.405469179</v>
      </c>
      <c r="X329" s="201">
        <f t="shared" si="10"/>
        <v>81831.958360631048</v>
      </c>
      <c r="Y329" s="189"/>
      <c r="Z329" s="49"/>
      <c r="AA329" s="49"/>
      <c r="AB329" s="49"/>
      <c r="AC329" s="49"/>
      <c r="AD329" s="49"/>
      <c r="AE329" s="49"/>
      <c r="AF329" s="49"/>
      <c r="AG329" s="49"/>
      <c r="AH329" s="49"/>
      <c r="AI329" s="49"/>
      <c r="AJ329" s="49"/>
      <c r="AK329" s="49"/>
      <c r="AL329" s="49"/>
      <c r="AM329" s="49"/>
      <c r="AN329" s="49"/>
      <c r="AO329" s="49"/>
      <c r="AP329" s="49"/>
      <c r="AQ329" s="49"/>
      <c r="AR329" s="49"/>
      <c r="AS329" s="49"/>
      <c r="AT329" s="49"/>
      <c r="AU329" s="49"/>
      <c r="AV329" s="49"/>
      <c r="AW329" s="49"/>
      <c r="AX329" s="49"/>
      <c r="AY329" s="49"/>
      <c r="AZ329" s="49"/>
      <c r="BA329" s="49"/>
      <c r="BB329" s="49"/>
      <c r="BC329" s="49"/>
      <c r="BD329" s="49"/>
      <c r="BE329" s="49"/>
      <c r="BF329" s="49"/>
    </row>
    <row r="330" spans="1:58" ht="15.75" thickTop="1" x14ac:dyDescent="0.25">
      <c r="A330" s="333">
        <f>A320+1</f>
        <v>2034</v>
      </c>
      <c r="B330" s="185" t="s">
        <v>245</v>
      </c>
      <c r="C330" s="186">
        <v>34525.895124313509</v>
      </c>
      <c r="D330" s="187">
        <v>506.60013105814949</v>
      </c>
      <c r="E330" s="187">
        <v>461.67798260448478</v>
      </c>
      <c r="F330" s="187">
        <v>1690.6804881695043</v>
      </c>
      <c r="G330" s="187">
        <v>3991.5419520827368</v>
      </c>
      <c r="H330" s="187">
        <v>1147.6417956435489</v>
      </c>
      <c r="I330" s="187">
        <v>1770678.0319278976</v>
      </c>
      <c r="J330" s="187">
        <v>556292.03151476232</v>
      </c>
      <c r="K330" s="188">
        <f t="shared" si="9"/>
        <v>1780.286554042488</v>
      </c>
      <c r="L330" s="187">
        <v>1147.6417956435489</v>
      </c>
      <c r="M330" s="322"/>
      <c r="N330" s="333">
        <f>N320+1</f>
        <v>2034</v>
      </c>
      <c r="O330" s="185" t="s">
        <v>245</v>
      </c>
      <c r="P330" s="186">
        <v>48925.03292267333</v>
      </c>
      <c r="Q330" s="187">
        <v>4035.0633967838276</v>
      </c>
      <c r="R330" s="187">
        <v>3709.2222561298468</v>
      </c>
      <c r="S330" s="187">
        <v>1690.6804881695043</v>
      </c>
      <c r="T330" s="187">
        <v>3991.5419520827368</v>
      </c>
      <c r="U330" s="187">
        <v>30065.547633867172</v>
      </c>
      <c r="V330" s="187">
        <v>1862257.8812799314</v>
      </c>
      <c r="W330" s="187">
        <v>585063.5752440542</v>
      </c>
      <c r="X330" s="188">
        <f t="shared" si="10"/>
        <v>1780.286554042488</v>
      </c>
      <c r="Y330" s="189"/>
      <c r="Z330" s="49"/>
      <c r="AA330" s="49"/>
      <c r="AB330" s="49"/>
      <c r="AC330" s="49"/>
      <c r="AD330" s="49"/>
      <c r="AE330" s="49"/>
      <c r="AF330" s="49"/>
      <c r="AG330" s="49"/>
      <c r="AH330" s="49"/>
      <c r="AI330" s="49"/>
      <c r="AJ330" s="49"/>
      <c r="AK330" s="49"/>
      <c r="AL330" s="49"/>
      <c r="AM330" s="49"/>
      <c r="AN330" s="49"/>
      <c r="AO330" s="49"/>
      <c r="AP330" s="49"/>
      <c r="AQ330" s="49"/>
      <c r="AR330" s="49"/>
      <c r="AS330" s="49"/>
      <c r="AT330" s="49"/>
      <c r="AU330" s="49"/>
      <c r="AV330" s="49"/>
      <c r="AW330" s="49"/>
      <c r="AX330" s="49"/>
      <c r="AY330" s="49"/>
      <c r="AZ330" s="49"/>
      <c r="BA330" s="49"/>
      <c r="BB330" s="49"/>
      <c r="BC330" s="49"/>
      <c r="BD330" s="49"/>
      <c r="BE330" s="49"/>
      <c r="BF330" s="49"/>
    </row>
    <row r="331" spans="1:58" x14ac:dyDescent="0.25">
      <c r="A331" s="334"/>
      <c r="B331" s="190" t="s">
        <v>246</v>
      </c>
      <c r="C331" s="191">
        <v>139785.23132456277</v>
      </c>
      <c r="D331" s="192">
        <v>3048.2599076663782</v>
      </c>
      <c r="E331" s="192">
        <v>2778.5123539910405</v>
      </c>
      <c r="F331" s="192">
        <v>5425.4930653215015</v>
      </c>
      <c r="G331" s="192">
        <v>12779.766412124392</v>
      </c>
      <c r="H331" s="192">
        <v>18041.766193815405</v>
      </c>
      <c r="I331" s="192">
        <v>5559577.7198725948</v>
      </c>
      <c r="J331" s="192">
        <v>1746647.1001798916</v>
      </c>
      <c r="K331" s="193">
        <f t="shared" ref="K331:K394" si="11">F331*1.053</f>
        <v>5713.0441977835408</v>
      </c>
      <c r="L331" s="192">
        <v>18041.766193815405</v>
      </c>
      <c r="M331" s="322"/>
      <c r="N331" s="334"/>
      <c r="O331" s="190" t="s">
        <v>246</v>
      </c>
      <c r="P331" s="191">
        <v>157031.53917090094</v>
      </c>
      <c r="Q331" s="192">
        <v>12789.631699641091</v>
      </c>
      <c r="R331" s="192">
        <v>11766.461163669805</v>
      </c>
      <c r="S331" s="192">
        <v>5425.4930653215006</v>
      </c>
      <c r="T331" s="192">
        <v>12779.766412124392</v>
      </c>
      <c r="U331" s="192">
        <v>94884.869360623838</v>
      </c>
      <c r="V331" s="192">
        <v>5847437.8494967306</v>
      </c>
      <c r="W331" s="192">
        <v>1837083.8358456581</v>
      </c>
      <c r="X331" s="193">
        <f t="shared" ref="X331:X394" si="12">S331*1.053</f>
        <v>5713.0441977835399</v>
      </c>
      <c r="Y331" s="189"/>
      <c r="Z331" s="49"/>
      <c r="AA331" s="49"/>
      <c r="AB331" s="49"/>
      <c r="AC331" s="49"/>
      <c r="AD331" s="49"/>
      <c r="AE331" s="49"/>
      <c r="AF331" s="49"/>
      <c r="AG331" s="49"/>
      <c r="AH331" s="49"/>
      <c r="AI331" s="49"/>
      <c r="AJ331" s="49"/>
      <c r="AK331" s="49"/>
      <c r="AL331" s="49"/>
      <c r="AM331" s="49"/>
      <c r="AN331" s="49"/>
      <c r="AO331" s="49"/>
      <c r="AP331" s="49"/>
      <c r="AQ331" s="49"/>
      <c r="AR331" s="49"/>
      <c r="AS331" s="49"/>
      <c r="AT331" s="49"/>
      <c r="AU331" s="49"/>
      <c r="AV331" s="49"/>
      <c r="AW331" s="49"/>
      <c r="AX331" s="49"/>
      <c r="AY331" s="49"/>
      <c r="AZ331" s="49"/>
      <c r="BA331" s="49"/>
      <c r="BB331" s="49"/>
      <c r="BC331" s="49"/>
      <c r="BD331" s="49"/>
      <c r="BE331" s="49"/>
      <c r="BF331" s="49"/>
    </row>
    <row r="332" spans="1:58" x14ac:dyDescent="0.25">
      <c r="A332" s="334"/>
      <c r="B332" s="190" t="s">
        <v>247</v>
      </c>
      <c r="C332" s="191">
        <v>241586.79136339272</v>
      </c>
      <c r="D332" s="192">
        <v>9827.9795964700716</v>
      </c>
      <c r="E332" s="192">
        <v>8980.2313893675728</v>
      </c>
      <c r="F332" s="192">
        <v>30059.949548663142</v>
      </c>
      <c r="G332" s="192">
        <v>71166.883838546943</v>
      </c>
      <c r="H332" s="179">
        <v>19336.398905970742</v>
      </c>
      <c r="I332" s="192">
        <v>31911032.687245894</v>
      </c>
      <c r="J332" s="192">
        <v>10026246.201981511</v>
      </c>
      <c r="K332" s="193">
        <f t="shared" si="11"/>
        <v>31653.126874742287</v>
      </c>
      <c r="L332" s="192">
        <v>21384.004279263547</v>
      </c>
      <c r="M332" s="184">
        <f>H332/L332</f>
        <v>0.90424593324280222</v>
      </c>
      <c r="N332" s="334"/>
      <c r="O332" s="190" t="s">
        <v>247</v>
      </c>
      <c r="P332" s="191">
        <v>809287.69542504498</v>
      </c>
      <c r="Q332" s="192">
        <v>72284.797231569639</v>
      </c>
      <c r="R332" s="192">
        <v>66583.774382069329</v>
      </c>
      <c r="S332" s="192">
        <v>30059.949548663142</v>
      </c>
      <c r="T332" s="192">
        <v>71166.883838546943</v>
      </c>
      <c r="U332" s="179">
        <v>540804.55058997916</v>
      </c>
      <c r="V332" s="192">
        <v>33585803.957375035</v>
      </c>
      <c r="W332" s="192">
        <v>10552449.152519487</v>
      </c>
      <c r="X332" s="193">
        <f t="shared" si="12"/>
        <v>31653.126874742287</v>
      </c>
      <c r="Y332" s="189"/>
      <c r="Z332" s="49"/>
      <c r="AA332" s="49"/>
      <c r="AB332" s="49"/>
      <c r="AC332" s="49"/>
      <c r="AD332" s="49"/>
      <c r="AE332" s="49"/>
      <c r="AF332" s="49"/>
      <c r="AG332" s="49"/>
      <c r="AH332" s="49"/>
      <c r="AI332" s="49"/>
      <c r="AJ332" s="49"/>
      <c r="AK332" s="49"/>
      <c r="AL332" s="49"/>
      <c r="AM332" s="49"/>
      <c r="AN332" s="49"/>
      <c r="AO332" s="49"/>
      <c r="AP332" s="49"/>
      <c r="AQ332" s="49"/>
      <c r="AR332" s="49"/>
      <c r="AS332" s="49"/>
      <c r="AT332" s="49"/>
      <c r="AU332" s="49"/>
      <c r="AV332" s="49"/>
      <c r="AW332" s="49"/>
      <c r="AX332" s="49"/>
      <c r="AY332" s="49"/>
      <c r="AZ332" s="49"/>
      <c r="BA332" s="49"/>
      <c r="BB332" s="49"/>
      <c r="BC332" s="49"/>
      <c r="BD332" s="49"/>
      <c r="BE332" s="49"/>
      <c r="BF332" s="49"/>
    </row>
    <row r="333" spans="1:58" x14ac:dyDescent="0.25">
      <c r="A333" s="334"/>
      <c r="B333" s="190" t="s">
        <v>248</v>
      </c>
      <c r="C333" s="191">
        <v>113598.94259708152</v>
      </c>
      <c r="D333" s="192">
        <v>4776.7108243093689</v>
      </c>
      <c r="E333" s="192">
        <v>4348.7108081493561</v>
      </c>
      <c r="F333" s="192">
        <v>14306.714095100411</v>
      </c>
      <c r="G333" s="192">
        <v>35233.736599718599</v>
      </c>
      <c r="H333" s="192">
        <v>9332.6792520654235</v>
      </c>
      <c r="I333" s="192">
        <v>14971790.382199194</v>
      </c>
      <c r="J333" s="192">
        <v>4703710.2331637898</v>
      </c>
      <c r="K333" s="193">
        <f t="shared" si="11"/>
        <v>15064.969942140731</v>
      </c>
      <c r="L333" s="192">
        <v>9332.6792520654235</v>
      </c>
      <c r="M333" s="322"/>
      <c r="N333" s="334"/>
      <c r="O333" s="190" t="s">
        <v>248</v>
      </c>
      <c r="P333" s="191">
        <v>382873.81102682091</v>
      </c>
      <c r="Q333" s="192">
        <v>34915.456971931701</v>
      </c>
      <c r="R333" s="192">
        <v>32048.763462727267</v>
      </c>
      <c r="S333" s="192">
        <v>14306.714095100411</v>
      </c>
      <c r="T333" s="192">
        <v>35233.736599718599</v>
      </c>
      <c r="U333" s="192">
        <v>260718.27005590522</v>
      </c>
      <c r="V333" s="192">
        <v>15765755.468907325</v>
      </c>
      <c r="W333" s="192">
        <v>4953151.4712798335</v>
      </c>
      <c r="X333" s="193">
        <f t="shared" si="12"/>
        <v>15064.969942140731</v>
      </c>
      <c r="Y333" s="189"/>
      <c r="Z333" s="49"/>
      <c r="AA333" s="49"/>
      <c r="AB333" s="49"/>
      <c r="AC333" s="49"/>
      <c r="AD333" s="49"/>
      <c r="AE333" s="49"/>
      <c r="AF333" s="49"/>
      <c r="AG333" s="49"/>
      <c r="AH333" s="49"/>
      <c r="AI333" s="49"/>
      <c r="AJ333" s="49"/>
      <c r="AK333" s="49"/>
      <c r="AL333" s="49"/>
      <c r="AM333" s="49"/>
      <c r="AN333" s="49"/>
      <c r="AO333" s="49"/>
      <c r="AP333" s="49"/>
      <c r="AQ333" s="49"/>
      <c r="AR333" s="49"/>
      <c r="AS333" s="49"/>
      <c r="AT333" s="49"/>
      <c r="AU333" s="49"/>
      <c r="AV333" s="49"/>
      <c r="AW333" s="49"/>
      <c r="AX333" s="49"/>
      <c r="AY333" s="49"/>
      <c r="AZ333" s="49"/>
      <c r="BA333" s="49"/>
      <c r="BB333" s="49"/>
      <c r="BC333" s="49"/>
      <c r="BD333" s="49"/>
      <c r="BE333" s="49"/>
      <c r="BF333" s="49"/>
    </row>
    <row r="334" spans="1:58" x14ac:dyDescent="0.25">
      <c r="A334" s="334"/>
      <c r="B334" s="190" t="s">
        <v>249</v>
      </c>
      <c r="C334" s="191">
        <v>35304.420868868983</v>
      </c>
      <c r="D334" s="192">
        <v>1100.8592114348926</v>
      </c>
      <c r="E334" s="192">
        <v>1002.8651185676244</v>
      </c>
      <c r="F334" s="192">
        <v>3494.6364965887756</v>
      </c>
      <c r="G334" s="192">
        <v>8240.6216563719699</v>
      </c>
      <c r="H334" s="192">
        <v>2357.0945934869419</v>
      </c>
      <c r="I334" s="192">
        <v>3637575.2568922797</v>
      </c>
      <c r="J334" s="192">
        <v>1142813.3908093795</v>
      </c>
      <c r="K334" s="193">
        <f t="shared" si="11"/>
        <v>3679.8522309079804</v>
      </c>
      <c r="L334" s="192">
        <v>2357.0945934869419</v>
      </c>
      <c r="M334" s="322"/>
      <c r="N334" s="334"/>
      <c r="O334" s="190" t="s">
        <v>249</v>
      </c>
      <c r="P334" s="191">
        <v>95640.255161478635</v>
      </c>
      <c r="Q334" s="192">
        <v>8287.2501389709814</v>
      </c>
      <c r="R334" s="192">
        <v>7612.8011381330143</v>
      </c>
      <c r="S334" s="192">
        <v>3494.6364965887756</v>
      </c>
      <c r="T334" s="192">
        <v>8240.6216563719699</v>
      </c>
      <c r="U334" s="192">
        <v>61541.629510565101</v>
      </c>
      <c r="V334" s="192">
        <v>3822690.4508263231</v>
      </c>
      <c r="W334" s="192">
        <v>1200970.8466680613</v>
      </c>
      <c r="X334" s="193">
        <f t="shared" si="12"/>
        <v>3679.8522309079804</v>
      </c>
      <c r="Y334" s="189"/>
      <c r="Z334" s="49"/>
      <c r="AA334" s="49"/>
      <c r="AB334" s="49"/>
      <c r="AC334" s="49"/>
      <c r="AD334" s="49"/>
      <c r="AE334" s="49"/>
      <c r="AF334" s="49"/>
      <c r="AG334" s="49"/>
      <c r="AH334" s="49"/>
      <c r="AI334" s="49"/>
      <c r="AJ334" s="49"/>
      <c r="AK334" s="49"/>
      <c r="AL334" s="49"/>
      <c r="AM334" s="49"/>
      <c r="AN334" s="49"/>
      <c r="AO334" s="49"/>
      <c r="AP334" s="49"/>
      <c r="AQ334" s="49"/>
      <c r="AR334" s="49"/>
      <c r="AS334" s="49"/>
      <c r="AT334" s="49"/>
      <c r="AU334" s="49"/>
      <c r="AV334" s="49"/>
      <c r="AW334" s="49"/>
      <c r="AX334" s="49"/>
      <c r="AY334" s="49"/>
      <c r="AZ334" s="49"/>
      <c r="BA334" s="49"/>
      <c r="BB334" s="49"/>
      <c r="BC334" s="49"/>
      <c r="BD334" s="49"/>
      <c r="BE334" s="49"/>
      <c r="BF334" s="49"/>
    </row>
    <row r="335" spans="1:58" x14ac:dyDescent="0.25">
      <c r="A335" s="334"/>
      <c r="B335" s="190" t="s">
        <v>250</v>
      </c>
      <c r="C335" s="191">
        <v>107005.33209261196</v>
      </c>
      <c r="D335" s="192">
        <v>2634.4793566817689</v>
      </c>
      <c r="E335" s="192">
        <v>2397.7358764909691</v>
      </c>
      <c r="F335" s="192">
        <v>4916.9295862381032</v>
      </c>
      <c r="G335" s="192">
        <v>11594.505690699771</v>
      </c>
      <c r="H335" s="192">
        <v>16480.807543776562</v>
      </c>
      <c r="I335" s="192">
        <v>5117413.4989236612</v>
      </c>
      <c r="J335" s="192">
        <v>1607732.7989078418</v>
      </c>
      <c r="K335" s="193">
        <f t="shared" si="11"/>
        <v>5177.5268543087222</v>
      </c>
      <c r="L335" s="192">
        <v>16480.807543776562</v>
      </c>
      <c r="M335" s="322"/>
      <c r="N335" s="334"/>
      <c r="O335" s="190" t="s">
        <v>250</v>
      </c>
      <c r="P335" s="191">
        <v>134826.64806295582</v>
      </c>
      <c r="Q335" s="192">
        <v>11660.113771385888</v>
      </c>
      <c r="R335" s="192">
        <v>10711.167700269551</v>
      </c>
      <c r="S335" s="192">
        <v>4916.9295862381032</v>
      </c>
      <c r="T335" s="192">
        <v>11594.505690699771</v>
      </c>
      <c r="U335" s="192">
        <v>86588.700645242876</v>
      </c>
      <c r="V335" s="192">
        <v>5378502.4626160078</v>
      </c>
      <c r="W335" s="192">
        <v>1689758.8635300053</v>
      </c>
      <c r="X335" s="193">
        <f t="shared" si="12"/>
        <v>5177.5268543087222</v>
      </c>
      <c r="Y335" s="189"/>
      <c r="Z335" s="49"/>
      <c r="AA335" s="49"/>
      <c r="AB335" s="49"/>
      <c r="AC335" s="49"/>
      <c r="AD335" s="49"/>
      <c r="AE335" s="49"/>
      <c r="AF335" s="49"/>
      <c r="AG335" s="49"/>
      <c r="AH335" s="49"/>
      <c r="AI335" s="49"/>
      <c r="AJ335" s="49"/>
      <c r="AK335" s="49"/>
      <c r="AL335" s="49"/>
      <c r="AM335" s="49"/>
      <c r="AN335" s="49"/>
      <c r="AO335" s="49"/>
      <c r="AP335" s="49"/>
      <c r="AQ335" s="49"/>
      <c r="AR335" s="49"/>
      <c r="AS335" s="49"/>
      <c r="AT335" s="49"/>
      <c r="AU335" s="49"/>
      <c r="AV335" s="49"/>
      <c r="AW335" s="49"/>
      <c r="AX335" s="49"/>
      <c r="AY335" s="49"/>
      <c r="AZ335" s="49"/>
      <c r="BA335" s="49"/>
      <c r="BB335" s="49"/>
      <c r="BC335" s="49"/>
      <c r="BD335" s="49"/>
      <c r="BE335" s="49"/>
      <c r="BF335" s="49"/>
    </row>
    <row r="336" spans="1:58" x14ac:dyDescent="0.25">
      <c r="A336" s="334"/>
      <c r="B336" s="190" t="s">
        <v>251</v>
      </c>
      <c r="C336" s="191">
        <v>24363.38101541467</v>
      </c>
      <c r="D336" s="192">
        <v>848.10340852308263</v>
      </c>
      <c r="E336" s="192">
        <v>765.2001201524713</v>
      </c>
      <c r="F336" s="192">
        <v>2678.13220834409</v>
      </c>
      <c r="G336" s="192">
        <v>5965.1366392622431</v>
      </c>
      <c r="H336" s="192">
        <v>1692.1023226248799</v>
      </c>
      <c r="I336" s="192">
        <v>2685367.2437380664</v>
      </c>
      <c r="J336" s="192">
        <v>851630.44797930215</v>
      </c>
      <c r="K336" s="193">
        <f t="shared" si="11"/>
        <v>2820.0732153863264</v>
      </c>
      <c r="L336" s="192">
        <v>1692.1023226248799</v>
      </c>
      <c r="M336" s="322"/>
      <c r="N336" s="334"/>
      <c r="O336" s="190" t="s">
        <v>251</v>
      </c>
      <c r="P336" s="191">
        <v>66955.109624782752</v>
      </c>
      <c r="Q336" s="192">
        <v>6149.7715784159045</v>
      </c>
      <c r="R336" s="192">
        <v>5580.6304202441725</v>
      </c>
      <c r="S336" s="192">
        <v>2678.13220834409</v>
      </c>
      <c r="T336" s="192">
        <v>5965.1366392622422</v>
      </c>
      <c r="U336" s="192">
        <v>43662.125870496107</v>
      </c>
      <c r="V336" s="192">
        <v>2827223.132351046</v>
      </c>
      <c r="W336" s="192">
        <v>896623.28779246518</v>
      </c>
      <c r="X336" s="193">
        <f t="shared" si="12"/>
        <v>2820.0732153863264</v>
      </c>
      <c r="Y336" s="189"/>
      <c r="Z336" s="49"/>
      <c r="AA336" s="49"/>
      <c r="AB336" s="49"/>
      <c r="AC336" s="49"/>
      <c r="AD336" s="49"/>
      <c r="AE336" s="49"/>
      <c r="AF336" s="49"/>
      <c r="AG336" s="49"/>
      <c r="AH336" s="49"/>
      <c r="AI336" s="49"/>
      <c r="AJ336" s="49"/>
      <c r="AK336" s="49"/>
      <c r="AL336" s="49"/>
      <c r="AM336" s="49"/>
      <c r="AN336" s="49"/>
      <c r="AO336" s="49"/>
      <c r="AP336" s="49"/>
      <c r="AQ336" s="49"/>
      <c r="AR336" s="49"/>
      <c r="AS336" s="49"/>
      <c r="AT336" s="49"/>
      <c r="AU336" s="49"/>
      <c r="AV336" s="49"/>
      <c r="AW336" s="49"/>
      <c r="AX336" s="49"/>
      <c r="AY336" s="49"/>
      <c r="AZ336" s="49"/>
      <c r="BA336" s="49"/>
      <c r="BB336" s="49"/>
      <c r="BC336" s="49"/>
      <c r="BD336" s="49"/>
      <c r="BE336" s="49"/>
      <c r="BF336" s="49"/>
    </row>
    <row r="337" spans="1:58" x14ac:dyDescent="0.25">
      <c r="A337" s="334"/>
      <c r="B337" s="190" t="s">
        <v>252</v>
      </c>
      <c r="C337" s="191">
        <v>138289.4336411914</v>
      </c>
      <c r="D337" s="192">
        <v>5983.1121198387882</v>
      </c>
      <c r="E337" s="192">
        <v>5456.0914690059008</v>
      </c>
      <c r="F337" s="192">
        <v>17626.347710287358</v>
      </c>
      <c r="G337" s="192">
        <v>42857.332472947732</v>
      </c>
      <c r="H337" s="192">
        <v>12905.451088455096</v>
      </c>
      <c r="I337" s="192">
        <v>19702761.125701975</v>
      </c>
      <c r="J337" s="192">
        <v>6189194.6284834286</v>
      </c>
      <c r="K337" s="193">
        <f t="shared" si="11"/>
        <v>18560.544138932586</v>
      </c>
      <c r="L337" s="192">
        <v>12905.451088455096</v>
      </c>
      <c r="M337" s="322"/>
      <c r="N337" s="334"/>
      <c r="O337" s="190" t="s">
        <v>252</v>
      </c>
      <c r="P337" s="191">
        <v>500125.63505257689</v>
      </c>
      <c r="Q337" s="192">
        <v>43882.089601974527</v>
      </c>
      <c r="R337" s="192">
        <v>40325.453105225562</v>
      </c>
      <c r="S337" s="192">
        <v>17626.347710287358</v>
      </c>
      <c r="T337" s="192">
        <v>42857.332472947732</v>
      </c>
      <c r="U337" s="192">
        <v>335628.87724960689</v>
      </c>
      <c r="V337" s="192">
        <v>20719372.434998278</v>
      </c>
      <c r="W337" s="192">
        <v>6508540.7642352153</v>
      </c>
      <c r="X337" s="193">
        <f t="shared" si="12"/>
        <v>18560.544138932586</v>
      </c>
      <c r="Y337" s="189"/>
      <c r="Z337" s="49"/>
      <c r="AA337" s="49"/>
      <c r="AB337" s="49"/>
      <c r="AC337" s="49"/>
      <c r="AD337" s="49"/>
      <c r="AE337" s="49"/>
      <c r="AF337" s="49"/>
      <c r="AG337" s="49"/>
      <c r="AH337" s="49"/>
      <c r="AI337" s="49"/>
      <c r="AJ337" s="49"/>
      <c r="AK337" s="49"/>
      <c r="AL337" s="49"/>
      <c r="AM337" s="49"/>
      <c r="AN337" s="49"/>
      <c r="AO337" s="49"/>
      <c r="AP337" s="49"/>
      <c r="AQ337" s="49"/>
      <c r="AR337" s="49"/>
      <c r="AS337" s="49"/>
      <c r="AT337" s="49"/>
      <c r="AU337" s="49"/>
      <c r="AV337" s="49"/>
      <c r="AW337" s="49"/>
      <c r="AX337" s="49"/>
      <c r="AY337" s="49"/>
      <c r="AZ337" s="49"/>
      <c r="BA337" s="49"/>
      <c r="BB337" s="49"/>
      <c r="BC337" s="49"/>
      <c r="BD337" s="49"/>
      <c r="BE337" s="49"/>
      <c r="BF337" s="49"/>
    </row>
    <row r="338" spans="1:58" x14ac:dyDescent="0.25">
      <c r="A338" s="334"/>
      <c r="B338" s="190" t="s">
        <v>253</v>
      </c>
      <c r="C338" s="191">
        <v>16718.436350262389</v>
      </c>
      <c r="D338" s="192">
        <v>270.39245794328616</v>
      </c>
      <c r="E338" s="192">
        <v>246.45123625488915</v>
      </c>
      <c r="F338" s="192">
        <v>863.44703123952559</v>
      </c>
      <c r="G338" s="192">
        <v>2034.3621523158929</v>
      </c>
      <c r="H338" s="192">
        <v>536.50346916040746</v>
      </c>
      <c r="I338" s="192">
        <v>891605.81798044557</v>
      </c>
      <c r="J338" s="192">
        <v>280170.21260919858</v>
      </c>
      <c r="K338" s="193">
        <f t="shared" si="11"/>
        <v>909.20972389522035</v>
      </c>
      <c r="L338" s="192">
        <v>536.50346916040746</v>
      </c>
      <c r="M338" s="322"/>
      <c r="N338" s="334"/>
      <c r="O338" s="190" t="s">
        <v>253</v>
      </c>
      <c r="P338" s="191">
        <v>23881.530336049749</v>
      </c>
      <c r="Q338" s="192">
        <v>2042.7051687722333</v>
      </c>
      <c r="R338" s="192">
        <v>1879.4507259328939</v>
      </c>
      <c r="S338" s="192">
        <v>863.44703123952559</v>
      </c>
      <c r="T338" s="192">
        <v>2034.3621523158929</v>
      </c>
      <c r="U338" s="192">
        <v>15185.938842185782</v>
      </c>
      <c r="V338" s="192">
        <v>937784.72018485167</v>
      </c>
      <c r="W338" s="192">
        <v>294681.05911161704</v>
      </c>
      <c r="X338" s="193">
        <f t="shared" si="12"/>
        <v>909.20972389522035</v>
      </c>
      <c r="Y338" s="189"/>
      <c r="Z338" s="49"/>
      <c r="AA338" s="49"/>
      <c r="AB338" s="49"/>
      <c r="AC338" s="49"/>
      <c r="AD338" s="49"/>
      <c r="AE338" s="49"/>
      <c r="AF338" s="49"/>
      <c r="AG338" s="49"/>
      <c r="AH338" s="49"/>
      <c r="AI338" s="49"/>
      <c r="AJ338" s="49"/>
      <c r="AK338" s="49"/>
      <c r="AL338" s="49"/>
      <c r="AM338" s="49"/>
      <c r="AN338" s="49"/>
      <c r="AO338" s="49"/>
      <c r="AP338" s="49"/>
      <c r="AQ338" s="49"/>
      <c r="AR338" s="49"/>
      <c r="AS338" s="49"/>
      <c r="AT338" s="49"/>
      <c r="AU338" s="49"/>
      <c r="AV338" s="49"/>
      <c r="AW338" s="49"/>
      <c r="AX338" s="49"/>
      <c r="AY338" s="49"/>
      <c r="AZ338" s="49"/>
      <c r="BA338" s="49"/>
      <c r="BB338" s="49"/>
      <c r="BC338" s="49"/>
      <c r="BD338" s="49"/>
      <c r="BE338" s="49"/>
      <c r="BF338" s="49"/>
    </row>
    <row r="339" spans="1:58" ht="15.75" thickBot="1" x14ac:dyDescent="0.3">
      <c r="A339" s="335"/>
      <c r="B339" s="198" t="s">
        <v>254</v>
      </c>
      <c r="C339" s="199">
        <v>851177.86437769991</v>
      </c>
      <c r="D339" s="200">
        <v>28996.497013925786</v>
      </c>
      <c r="E339" s="200">
        <v>26437.476354584309</v>
      </c>
      <c r="F339" s="200">
        <v>81062.330229952422</v>
      </c>
      <c r="G339" s="200">
        <v>193863.88741407022</v>
      </c>
      <c r="H339" s="200">
        <v>81830.445164999008</v>
      </c>
      <c r="I339" s="200">
        <v>86247801.764482006</v>
      </c>
      <c r="J339" s="200">
        <v>27104437.045629106</v>
      </c>
      <c r="K339" s="201">
        <f t="shared" si="11"/>
        <v>85358.63373213989</v>
      </c>
      <c r="L339" s="200">
        <v>83878.05053829182</v>
      </c>
      <c r="M339" s="184">
        <f>H339/L339</f>
        <v>0.9755883051626475</v>
      </c>
      <c r="N339" s="335"/>
      <c r="O339" s="198" t="s">
        <v>254</v>
      </c>
      <c r="P339" s="199">
        <v>2219547.2567832842</v>
      </c>
      <c r="Q339" s="200">
        <v>196046.87955944581</v>
      </c>
      <c r="R339" s="200">
        <v>180217.72435440146</v>
      </c>
      <c r="S339" s="200">
        <v>81062.330229952422</v>
      </c>
      <c r="T339" s="200">
        <v>193863.88741407022</v>
      </c>
      <c r="U339" s="200">
        <v>1469080.509758472</v>
      </c>
      <c r="V339" s="200">
        <v>90746828.35803552</v>
      </c>
      <c r="W339" s="200">
        <v>28518322.8562264</v>
      </c>
      <c r="X339" s="201">
        <f t="shared" si="12"/>
        <v>85358.63373213989</v>
      </c>
      <c r="Y339" s="189"/>
      <c r="Z339" s="49"/>
      <c r="AA339" s="49"/>
      <c r="AB339" s="49"/>
      <c r="AC339" s="49"/>
      <c r="AD339" s="49"/>
      <c r="AE339" s="49"/>
      <c r="AF339" s="49"/>
      <c r="AG339" s="49"/>
      <c r="AH339" s="49"/>
      <c r="AI339" s="49"/>
      <c r="AJ339" s="49"/>
      <c r="AK339" s="49"/>
      <c r="AL339" s="49"/>
      <c r="AM339" s="49"/>
      <c r="AN339" s="49"/>
      <c r="AO339" s="49"/>
      <c r="AP339" s="49"/>
      <c r="AQ339" s="49"/>
      <c r="AR339" s="49"/>
      <c r="AS339" s="49"/>
      <c r="AT339" s="49"/>
      <c r="AU339" s="49"/>
      <c r="AV339" s="49"/>
      <c r="AW339" s="49"/>
      <c r="AX339" s="49"/>
      <c r="AY339" s="49"/>
      <c r="AZ339" s="49"/>
      <c r="BA339" s="49"/>
      <c r="BB339" s="49"/>
      <c r="BC339" s="49"/>
      <c r="BD339" s="49"/>
      <c r="BE339" s="49"/>
      <c r="BF339" s="49"/>
    </row>
    <row r="340" spans="1:58" ht="15.75" thickTop="1" x14ac:dyDescent="0.25">
      <c r="A340" s="333">
        <f>A330+1</f>
        <v>2035</v>
      </c>
      <c r="B340" s="185" t="s">
        <v>245</v>
      </c>
      <c r="C340" s="186">
        <v>35474.528779536515</v>
      </c>
      <c r="D340" s="187">
        <v>523.3179353830684</v>
      </c>
      <c r="E340" s="187">
        <v>476.91335603043268</v>
      </c>
      <c r="F340" s="187">
        <v>1746.4729442790979</v>
      </c>
      <c r="G340" s="187">
        <v>4123.2628365014671</v>
      </c>
      <c r="H340" s="187">
        <v>1185.5139748997858</v>
      </c>
      <c r="I340" s="187">
        <v>1829110.4069815185</v>
      </c>
      <c r="J340" s="187">
        <v>574649.66855474946</v>
      </c>
      <c r="K340" s="188">
        <f t="shared" si="11"/>
        <v>1839.0360103258899</v>
      </c>
      <c r="L340" s="187">
        <v>1185.5139748997858</v>
      </c>
      <c r="M340" s="322"/>
      <c r="N340" s="333">
        <f>N330+1</f>
        <v>2035</v>
      </c>
      <c r="O340" s="185" t="s">
        <v>245</v>
      </c>
      <c r="P340" s="186">
        <v>50517.280321348488</v>
      </c>
      <c r="Q340" s="187">
        <v>4168.2204888776932</v>
      </c>
      <c r="R340" s="187">
        <v>3831.6265905821319</v>
      </c>
      <c r="S340" s="187">
        <v>1746.4729442790979</v>
      </c>
      <c r="T340" s="187">
        <v>4123.2628365014671</v>
      </c>
      <c r="U340" s="187">
        <v>31057.71070578479</v>
      </c>
      <c r="V340" s="187">
        <v>1923712.3913621691</v>
      </c>
      <c r="W340" s="187">
        <v>604370.67322710785</v>
      </c>
      <c r="X340" s="188">
        <f t="shared" si="12"/>
        <v>1839.0360103258899</v>
      </c>
      <c r="Y340" s="189"/>
      <c r="Z340" s="49"/>
      <c r="AA340" s="49"/>
      <c r="AB340" s="49"/>
      <c r="AC340" s="49"/>
      <c r="AD340" s="49"/>
      <c r="AE340" s="49"/>
      <c r="AF340" s="49"/>
      <c r="AG340" s="49"/>
      <c r="AH340" s="49"/>
      <c r="AI340" s="49"/>
      <c r="AJ340" s="49"/>
      <c r="AK340" s="49"/>
      <c r="AL340" s="49"/>
      <c r="AM340" s="49"/>
      <c r="AN340" s="49"/>
      <c r="AO340" s="49"/>
      <c r="AP340" s="49"/>
      <c r="AQ340" s="49"/>
      <c r="AR340" s="49"/>
      <c r="AS340" s="49"/>
      <c r="AT340" s="49"/>
      <c r="AU340" s="49"/>
      <c r="AV340" s="49"/>
      <c r="AW340" s="49"/>
      <c r="AX340" s="49"/>
      <c r="AY340" s="49"/>
      <c r="AZ340" s="49"/>
      <c r="BA340" s="49"/>
      <c r="BB340" s="49"/>
      <c r="BC340" s="49"/>
      <c r="BD340" s="49"/>
      <c r="BE340" s="49"/>
      <c r="BF340" s="49"/>
    </row>
    <row r="341" spans="1:58" x14ac:dyDescent="0.25">
      <c r="A341" s="334"/>
      <c r="B341" s="190" t="s">
        <v>246</v>
      </c>
      <c r="C341" s="191">
        <v>144272.8719767305</v>
      </c>
      <c r="D341" s="192">
        <v>3148.8524846193686</v>
      </c>
      <c r="E341" s="192">
        <v>2870.2032616727447</v>
      </c>
      <c r="F341" s="192">
        <v>5604.5343364771106</v>
      </c>
      <c r="G341" s="192">
        <v>13201.498703724497</v>
      </c>
      <c r="H341" s="192">
        <v>18637.144478211314</v>
      </c>
      <c r="I341" s="192">
        <v>5743043.7846283894</v>
      </c>
      <c r="J341" s="192">
        <v>1804286.4544858276</v>
      </c>
      <c r="K341" s="193">
        <f t="shared" si="11"/>
        <v>5901.5746563103976</v>
      </c>
      <c r="L341" s="192">
        <v>18637.144478211314</v>
      </c>
      <c r="M341" s="322"/>
      <c r="N341" s="334"/>
      <c r="O341" s="190" t="s">
        <v>246</v>
      </c>
      <c r="P341" s="191">
        <v>162143.31489462528</v>
      </c>
      <c r="Q341" s="192">
        <v>13211.689545729247</v>
      </c>
      <c r="R341" s="192">
        <v>12154.754382070909</v>
      </c>
      <c r="S341" s="192">
        <v>5604.5343364771097</v>
      </c>
      <c r="T341" s="192">
        <v>13201.498703724497</v>
      </c>
      <c r="U341" s="192">
        <v>98016.070049524424</v>
      </c>
      <c r="V341" s="192">
        <v>6040403.2985301223</v>
      </c>
      <c r="W341" s="192">
        <v>1897707.6024285648</v>
      </c>
      <c r="X341" s="193">
        <f t="shared" si="12"/>
        <v>5901.5746563103958</v>
      </c>
      <c r="Y341" s="189"/>
      <c r="Z341" s="49"/>
      <c r="AA341" s="49"/>
      <c r="AB341" s="49"/>
      <c r="AC341" s="49"/>
      <c r="AD341" s="49"/>
      <c r="AE341" s="49"/>
      <c r="AF341" s="49"/>
      <c r="AG341" s="49"/>
      <c r="AH341" s="49"/>
      <c r="AI341" s="49"/>
      <c r="AJ341" s="49"/>
      <c r="AK341" s="49"/>
      <c r="AL341" s="49"/>
      <c r="AM341" s="49"/>
      <c r="AN341" s="49"/>
      <c r="AO341" s="49"/>
      <c r="AP341" s="49"/>
      <c r="AQ341" s="49"/>
      <c r="AR341" s="49"/>
      <c r="AS341" s="49"/>
      <c r="AT341" s="49"/>
      <c r="AU341" s="49"/>
      <c r="AV341" s="49"/>
      <c r="AW341" s="49"/>
      <c r="AX341" s="49"/>
      <c r="AY341" s="49"/>
      <c r="AZ341" s="49"/>
      <c r="BA341" s="49"/>
      <c r="BB341" s="49"/>
      <c r="BC341" s="49"/>
      <c r="BD341" s="49"/>
      <c r="BE341" s="49"/>
      <c r="BF341" s="49"/>
    </row>
    <row r="342" spans="1:58" x14ac:dyDescent="0.25">
      <c r="A342" s="334"/>
      <c r="B342" s="190" t="s">
        <v>247</v>
      </c>
      <c r="C342" s="191">
        <v>242673.82463427744</v>
      </c>
      <c r="D342" s="192">
        <v>10270.238678311222</v>
      </c>
      <c r="E342" s="192">
        <v>9384.3418018891116</v>
      </c>
      <c r="F342" s="192">
        <v>31412.647278352975</v>
      </c>
      <c r="G342" s="192">
        <v>74369.393611281543</v>
      </c>
      <c r="H342" s="179">
        <v>20206.536856739422</v>
      </c>
      <c r="I342" s="192">
        <v>33347029.158171952</v>
      </c>
      <c r="J342" s="192">
        <v>10477427.281070679</v>
      </c>
      <c r="K342" s="193">
        <f t="shared" si="11"/>
        <v>33077.517584105684</v>
      </c>
      <c r="L342" s="192">
        <v>22346.284471830404</v>
      </c>
      <c r="M342" s="184">
        <f>H342/L342</f>
        <v>0.90424593324280211</v>
      </c>
      <c r="N342" s="334"/>
      <c r="O342" s="190" t="s">
        <v>247</v>
      </c>
      <c r="P342" s="191">
        <v>845160.5796159025</v>
      </c>
      <c r="Q342" s="192">
        <v>75537.613106990262</v>
      </c>
      <c r="R342" s="192">
        <v>69580.044229262436</v>
      </c>
      <c r="S342" s="192">
        <v>31412.647278352975</v>
      </c>
      <c r="T342" s="192">
        <v>74369.393611281543</v>
      </c>
      <c r="U342" s="179">
        <v>565140.75536652806</v>
      </c>
      <c r="V342" s="192">
        <v>35097165.135456905</v>
      </c>
      <c r="W342" s="192">
        <v>11027309.364382863</v>
      </c>
      <c r="X342" s="193">
        <f t="shared" si="12"/>
        <v>33077.517584105684</v>
      </c>
      <c r="Y342" s="189"/>
      <c r="Z342" s="49"/>
      <c r="AA342" s="49"/>
      <c r="AB342" s="49"/>
      <c r="AC342" s="49"/>
      <c r="AD342" s="49"/>
      <c r="AE342" s="49"/>
      <c r="AF342" s="49"/>
      <c r="AG342" s="49"/>
      <c r="AH342" s="49"/>
      <c r="AI342" s="49"/>
      <c r="AJ342" s="49"/>
      <c r="AK342" s="49"/>
      <c r="AL342" s="49"/>
      <c r="AM342" s="49"/>
      <c r="AN342" s="49"/>
      <c r="AO342" s="49"/>
      <c r="AP342" s="49"/>
      <c r="AQ342" s="49"/>
      <c r="AR342" s="49"/>
      <c r="AS342" s="49"/>
      <c r="AT342" s="49"/>
      <c r="AU342" s="49"/>
      <c r="AV342" s="49"/>
      <c r="AW342" s="49"/>
      <c r="AX342" s="49"/>
      <c r="AY342" s="49"/>
      <c r="AZ342" s="49"/>
      <c r="BA342" s="49"/>
      <c r="BB342" s="49"/>
      <c r="BC342" s="49"/>
      <c r="BD342" s="49"/>
      <c r="BE342" s="49"/>
      <c r="BF342" s="49"/>
    </row>
    <row r="343" spans="1:58" x14ac:dyDescent="0.25">
      <c r="A343" s="334"/>
      <c r="B343" s="190" t="s">
        <v>248</v>
      </c>
      <c r="C343" s="191">
        <v>112004.6906303603</v>
      </c>
      <c r="D343" s="192">
        <v>4915.2354382143394</v>
      </c>
      <c r="E343" s="192">
        <v>4474.8234215856864</v>
      </c>
      <c r="F343" s="192">
        <v>14721.608803858322</v>
      </c>
      <c r="G343" s="192">
        <v>36255.514961110435</v>
      </c>
      <c r="H343" s="192">
        <v>9603.3269503753199</v>
      </c>
      <c r="I343" s="192">
        <v>15405972.303282971</v>
      </c>
      <c r="J343" s="192">
        <v>4840117.8299255408</v>
      </c>
      <c r="K343" s="193">
        <f t="shared" si="11"/>
        <v>15501.854070462812</v>
      </c>
      <c r="L343" s="192">
        <v>9603.3269503753199</v>
      </c>
      <c r="M343" s="322"/>
      <c r="N343" s="334"/>
      <c r="O343" s="190" t="s">
        <v>248</v>
      </c>
      <c r="P343" s="191">
        <v>393826.72486527113</v>
      </c>
      <c r="Q343" s="192">
        <v>35928.005224117718</v>
      </c>
      <c r="R343" s="192">
        <v>32978.177603146352</v>
      </c>
      <c r="S343" s="192">
        <v>14721.608803858322</v>
      </c>
      <c r="T343" s="192">
        <v>36255.514961110435</v>
      </c>
      <c r="U343" s="192">
        <v>268279.09988752648</v>
      </c>
      <c r="V343" s="192">
        <v>16222962.377505634</v>
      </c>
      <c r="W343" s="192">
        <v>5096792.8639469482</v>
      </c>
      <c r="X343" s="193">
        <f t="shared" si="12"/>
        <v>15501.854070462812</v>
      </c>
      <c r="Y343" s="189"/>
      <c r="Z343" s="49"/>
      <c r="AA343" s="49"/>
      <c r="AB343" s="49"/>
      <c r="AC343" s="49"/>
      <c r="AD343" s="49"/>
      <c r="AE343" s="49"/>
      <c r="AF343" s="49"/>
      <c r="AG343" s="49"/>
      <c r="AH343" s="49"/>
      <c r="AI343" s="49"/>
      <c r="AJ343" s="49"/>
      <c r="AK343" s="49"/>
      <c r="AL343" s="49"/>
      <c r="AM343" s="49"/>
      <c r="AN343" s="49"/>
      <c r="AO343" s="49"/>
      <c r="AP343" s="49"/>
      <c r="AQ343" s="49"/>
      <c r="AR343" s="49"/>
      <c r="AS343" s="49"/>
      <c r="AT343" s="49"/>
      <c r="AU343" s="49"/>
      <c r="AV343" s="49"/>
      <c r="AW343" s="49"/>
      <c r="AX343" s="49"/>
      <c r="AY343" s="49"/>
      <c r="AZ343" s="49"/>
      <c r="BA343" s="49"/>
      <c r="BB343" s="49"/>
      <c r="BC343" s="49"/>
      <c r="BD343" s="49"/>
      <c r="BE343" s="49"/>
      <c r="BF343" s="49"/>
    </row>
    <row r="344" spans="1:58" x14ac:dyDescent="0.25">
      <c r="A344" s="334"/>
      <c r="B344" s="190" t="s">
        <v>249</v>
      </c>
      <c r="C344" s="191">
        <v>36315.658383221002</v>
      </c>
      <c r="D344" s="192">
        <v>1155.9021720066371</v>
      </c>
      <c r="E344" s="192">
        <v>1053.0083744960057</v>
      </c>
      <c r="F344" s="192">
        <v>3669.3683214182147</v>
      </c>
      <c r="G344" s="192">
        <v>8652.6527391905693</v>
      </c>
      <c r="H344" s="192">
        <v>2474.9493231612892</v>
      </c>
      <c r="I344" s="192">
        <v>3819454.0197368935</v>
      </c>
      <c r="J344" s="192">
        <v>1199954.0603498486</v>
      </c>
      <c r="K344" s="193">
        <f t="shared" si="11"/>
        <v>3863.8448424533799</v>
      </c>
      <c r="L344" s="192">
        <v>2474.9493231612892</v>
      </c>
      <c r="M344" s="322"/>
      <c r="N344" s="334"/>
      <c r="O344" s="190" t="s">
        <v>249</v>
      </c>
      <c r="P344" s="191">
        <v>100271.95081770983</v>
      </c>
      <c r="Q344" s="192">
        <v>8701.6126459195311</v>
      </c>
      <c r="R344" s="192">
        <v>7993.4411950396652</v>
      </c>
      <c r="S344" s="192">
        <v>3669.3683214182147</v>
      </c>
      <c r="T344" s="192">
        <v>8652.6527391905693</v>
      </c>
      <c r="U344" s="192">
        <v>64618.710986093356</v>
      </c>
      <c r="V344" s="192">
        <v>4013824.9733676394</v>
      </c>
      <c r="W344" s="192">
        <v>1261019.3890014645</v>
      </c>
      <c r="X344" s="193">
        <f t="shared" si="12"/>
        <v>3863.8448424533799</v>
      </c>
      <c r="Y344" s="189"/>
      <c r="Z344" s="49"/>
      <c r="AA344" s="49"/>
      <c r="AB344" s="49"/>
      <c r="AC344" s="49"/>
      <c r="AD344" s="49"/>
      <c r="AE344" s="49"/>
      <c r="AF344" s="49"/>
      <c r="AG344" s="49"/>
      <c r="AH344" s="49"/>
      <c r="AI344" s="49"/>
      <c r="AJ344" s="49"/>
      <c r="AK344" s="49"/>
      <c r="AL344" s="49"/>
      <c r="AM344" s="49"/>
      <c r="AN344" s="49"/>
      <c r="AO344" s="49"/>
      <c r="AP344" s="49"/>
      <c r="AQ344" s="49"/>
      <c r="AR344" s="49"/>
      <c r="AS344" s="49"/>
      <c r="AT344" s="49"/>
      <c r="AU344" s="49"/>
      <c r="AV344" s="49"/>
      <c r="AW344" s="49"/>
      <c r="AX344" s="49"/>
      <c r="AY344" s="49"/>
      <c r="AZ344" s="49"/>
      <c r="BA344" s="49"/>
      <c r="BB344" s="49"/>
      <c r="BC344" s="49"/>
      <c r="BD344" s="49"/>
      <c r="BE344" s="49"/>
      <c r="BF344" s="49"/>
    </row>
    <row r="345" spans="1:58" x14ac:dyDescent="0.25">
      <c r="A345" s="334"/>
      <c r="B345" s="190" t="s">
        <v>250</v>
      </c>
      <c r="C345" s="191">
        <v>112061.93015644564</v>
      </c>
      <c r="D345" s="192">
        <v>2766.2033245158577</v>
      </c>
      <c r="E345" s="192">
        <v>2517.6226703155176</v>
      </c>
      <c r="F345" s="192">
        <v>5162.7760655500088</v>
      </c>
      <c r="G345" s="192">
        <v>12174.230975234759</v>
      </c>
      <c r="H345" s="192">
        <v>17304.847920965392</v>
      </c>
      <c r="I345" s="192">
        <v>5373284.1738698445</v>
      </c>
      <c r="J345" s="192">
        <v>1688119.4388532338</v>
      </c>
      <c r="K345" s="193">
        <f t="shared" si="11"/>
        <v>5436.4031970241585</v>
      </c>
      <c r="L345" s="192">
        <v>17304.847920965392</v>
      </c>
      <c r="M345" s="322"/>
      <c r="N345" s="334"/>
      <c r="O345" s="190" t="s">
        <v>250</v>
      </c>
      <c r="P345" s="191">
        <v>141344.42785125683</v>
      </c>
      <c r="Q345" s="192">
        <v>12243.119459955184</v>
      </c>
      <c r="R345" s="192">
        <v>11246.72608528303</v>
      </c>
      <c r="S345" s="192">
        <v>5162.7760655500088</v>
      </c>
      <c r="T345" s="192">
        <v>12174.230975234759</v>
      </c>
      <c r="U345" s="192">
        <v>90918.135677505023</v>
      </c>
      <c r="V345" s="192">
        <v>5647427.585746808</v>
      </c>
      <c r="W345" s="192">
        <v>1774246.8067065056</v>
      </c>
      <c r="X345" s="193">
        <f t="shared" si="12"/>
        <v>5436.4031970241585</v>
      </c>
      <c r="Y345" s="189"/>
      <c r="Z345" s="49"/>
      <c r="AA345" s="49"/>
      <c r="AB345" s="49"/>
      <c r="AC345" s="49"/>
      <c r="AD345" s="49"/>
      <c r="AE345" s="49"/>
      <c r="AF345" s="49"/>
      <c r="AG345" s="49"/>
      <c r="AH345" s="49"/>
      <c r="AI345" s="49"/>
      <c r="AJ345" s="49"/>
      <c r="AK345" s="49"/>
      <c r="AL345" s="49"/>
      <c r="AM345" s="49"/>
      <c r="AN345" s="49"/>
      <c r="AO345" s="49"/>
      <c r="AP345" s="49"/>
      <c r="AQ345" s="49"/>
      <c r="AR345" s="49"/>
      <c r="AS345" s="49"/>
      <c r="AT345" s="49"/>
      <c r="AU345" s="49"/>
      <c r="AV345" s="49"/>
      <c r="AW345" s="49"/>
      <c r="AX345" s="49"/>
      <c r="AY345" s="49"/>
      <c r="AZ345" s="49"/>
      <c r="BA345" s="49"/>
      <c r="BB345" s="49"/>
      <c r="BC345" s="49"/>
      <c r="BD345" s="49"/>
      <c r="BE345" s="49"/>
      <c r="BF345" s="49"/>
    </row>
    <row r="346" spans="1:58" x14ac:dyDescent="0.25">
      <c r="A346" s="334"/>
      <c r="B346" s="190" t="s">
        <v>251</v>
      </c>
      <c r="C346" s="191">
        <v>24373.74062846975</v>
      </c>
      <c r="D346" s="192">
        <v>876.09082100434421</v>
      </c>
      <c r="E346" s="192">
        <v>790.45172411750286</v>
      </c>
      <c r="F346" s="192">
        <v>2766.510571219445</v>
      </c>
      <c r="G346" s="192">
        <v>6161.986148357897</v>
      </c>
      <c r="H346" s="192">
        <v>1747.941699271501</v>
      </c>
      <c r="I346" s="192">
        <v>2773984.3627814231</v>
      </c>
      <c r="J346" s="192">
        <v>879734.25276261917</v>
      </c>
      <c r="K346" s="193">
        <f t="shared" si="11"/>
        <v>2913.1356314940754</v>
      </c>
      <c r="L346" s="192">
        <v>1747.941699271501</v>
      </c>
      <c r="M346" s="322"/>
      <c r="N346" s="334"/>
      <c r="O346" s="190" t="s">
        <v>251</v>
      </c>
      <c r="P346" s="191">
        <v>69149.008708172623</v>
      </c>
      <c r="Q346" s="192">
        <v>6352.7140405036298</v>
      </c>
      <c r="R346" s="192">
        <v>5764.7912241122303</v>
      </c>
      <c r="S346" s="192">
        <v>2766.510571219445</v>
      </c>
      <c r="T346" s="192">
        <v>6161.986148357897</v>
      </c>
      <c r="U346" s="192">
        <v>45102.976024222473</v>
      </c>
      <c r="V346" s="192">
        <v>2920521.4957186305</v>
      </c>
      <c r="W346" s="192">
        <v>926211.85628961644</v>
      </c>
      <c r="X346" s="193">
        <f t="shared" si="12"/>
        <v>2913.1356314940754</v>
      </c>
      <c r="Y346" s="189"/>
      <c r="Z346" s="49"/>
      <c r="AA346" s="49"/>
      <c r="AB346" s="49"/>
      <c r="AC346" s="49"/>
      <c r="AD346" s="49"/>
      <c r="AE346" s="49"/>
      <c r="AF346" s="49"/>
      <c r="AG346" s="49"/>
      <c r="AH346" s="49"/>
      <c r="AI346" s="49"/>
      <c r="AJ346" s="49"/>
      <c r="AK346" s="49"/>
      <c r="AL346" s="49"/>
      <c r="AM346" s="49"/>
      <c r="AN346" s="49"/>
      <c r="AO346" s="49"/>
      <c r="AP346" s="49"/>
      <c r="AQ346" s="49"/>
      <c r="AR346" s="49"/>
      <c r="AS346" s="49"/>
      <c r="AT346" s="49"/>
      <c r="AU346" s="49"/>
      <c r="AV346" s="49"/>
      <c r="AW346" s="49"/>
      <c r="AX346" s="49"/>
      <c r="AY346" s="49"/>
      <c r="AZ346" s="49"/>
      <c r="BA346" s="49"/>
      <c r="BB346" s="49"/>
      <c r="BC346" s="49"/>
      <c r="BD346" s="49"/>
      <c r="BE346" s="49"/>
      <c r="BF346" s="49"/>
    </row>
    <row r="347" spans="1:58" x14ac:dyDescent="0.25">
      <c r="A347" s="334"/>
      <c r="B347" s="190" t="s">
        <v>252</v>
      </c>
      <c r="C347" s="191">
        <v>140605.86141443433</v>
      </c>
      <c r="D347" s="192">
        <v>6334.1748269680029</v>
      </c>
      <c r="E347" s="192">
        <v>5776.2859764418681</v>
      </c>
      <c r="F347" s="192">
        <v>18609.698104924293</v>
      </c>
      <c r="G347" s="192">
        <v>45258.752778903989</v>
      </c>
      <c r="H347" s="192">
        <v>13681.108176931662</v>
      </c>
      <c r="I347" s="192">
        <v>20893120.495156508</v>
      </c>
      <c r="J347" s="192">
        <v>6563102.5898607066</v>
      </c>
      <c r="K347" s="193">
        <f t="shared" si="11"/>
        <v>19596.012104485279</v>
      </c>
      <c r="L347" s="192">
        <v>13681.108176931662</v>
      </c>
      <c r="M347" s="322"/>
      <c r="N347" s="334"/>
      <c r="O347" s="190" t="s">
        <v>252</v>
      </c>
      <c r="P347" s="191">
        <v>528792.84050959512</v>
      </c>
      <c r="Q347" s="192">
        <v>46469.718296808052</v>
      </c>
      <c r="R347" s="192">
        <v>42703.703390223862</v>
      </c>
      <c r="S347" s="192">
        <v>18609.698104924293</v>
      </c>
      <c r="T347" s="192">
        <v>45258.752778903989</v>
      </c>
      <c r="U347" s="192">
        <v>355787.85240361205</v>
      </c>
      <c r="V347" s="192">
        <v>21969773.881443348</v>
      </c>
      <c r="W347" s="192">
        <v>6901308.7196396161</v>
      </c>
      <c r="X347" s="193">
        <f t="shared" si="12"/>
        <v>19596.012104485279</v>
      </c>
      <c r="Y347" s="189"/>
      <c r="Z347" s="49"/>
      <c r="AA347" s="49"/>
      <c r="AB347" s="49"/>
      <c r="AC347" s="49"/>
      <c r="AD347" s="49"/>
      <c r="AE347" s="49"/>
      <c r="AF347" s="49"/>
      <c r="AG347" s="49"/>
      <c r="AH347" s="49"/>
      <c r="AI347" s="49"/>
      <c r="AJ347" s="49"/>
      <c r="AK347" s="49"/>
      <c r="AL347" s="49"/>
      <c r="AM347" s="49"/>
      <c r="AN347" s="49"/>
      <c r="AO347" s="49"/>
      <c r="AP347" s="49"/>
      <c r="AQ347" s="49"/>
      <c r="AR347" s="49"/>
      <c r="AS347" s="49"/>
      <c r="AT347" s="49"/>
      <c r="AU347" s="49"/>
      <c r="AV347" s="49"/>
      <c r="AW347" s="49"/>
      <c r="AX347" s="49"/>
      <c r="AY347" s="49"/>
      <c r="AZ347" s="49"/>
      <c r="BA347" s="49"/>
      <c r="BB347" s="49"/>
      <c r="BC347" s="49"/>
      <c r="BD347" s="49"/>
      <c r="BE347" s="49"/>
      <c r="BF347" s="49"/>
    </row>
    <row r="348" spans="1:58" x14ac:dyDescent="0.25">
      <c r="A348" s="334"/>
      <c r="B348" s="190" t="s">
        <v>253</v>
      </c>
      <c r="C348" s="191">
        <v>16539.809206206253</v>
      </c>
      <c r="D348" s="192">
        <v>274.98912972832198</v>
      </c>
      <c r="E348" s="192">
        <v>250.64090727122223</v>
      </c>
      <c r="F348" s="192">
        <v>878.12563077059747</v>
      </c>
      <c r="G348" s="192">
        <v>2068.9463089052629</v>
      </c>
      <c r="H348" s="192">
        <v>545.62402813613426</v>
      </c>
      <c r="I348" s="192">
        <v>906763.11688611307</v>
      </c>
      <c r="J348" s="192">
        <v>284933.10622355499</v>
      </c>
      <c r="K348" s="193">
        <f t="shared" si="11"/>
        <v>924.6662892014391</v>
      </c>
      <c r="L348" s="192">
        <v>545.62402813613426</v>
      </c>
      <c r="M348" s="322"/>
      <c r="N348" s="334"/>
      <c r="O348" s="190" t="s">
        <v>253</v>
      </c>
      <c r="P348" s="191">
        <v>23789.704346940278</v>
      </c>
      <c r="Q348" s="192">
        <v>2077.4311566413608</v>
      </c>
      <c r="R348" s="192">
        <v>1911.4013882737529</v>
      </c>
      <c r="S348" s="192">
        <v>878.12563077059747</v>
      </c>
      <c r="T348" s="192">
        <v>2068.9463089052629</v>
      </c>
      <c r="U348" s="192">
        <v>15444.09980250294</v>
      </c>
      <c r="V348" s="192">
        <v>953727.06042799412</v>
      </c>
      <c r="W348" s="192">
        <v>299690.6371165145</v>
      </c>
      <c r="X348" s="193">
        <f t="shared" si="12"/>
        <v>924.6662892014391</v>
      </c>
      <c r="Y348" s="189"/>
      <c r="Z348" s="49"/>
      <c r="AA348" s="49"/>
      <c r="AB348" s="49"/>
      <c r="AC348" s="49"/>
      <c r="AD348" s="49"/>
      <c r="AE348" s="49"/>
      <c r="AF348" s="49"/>
      <c r="AG348" s="49"/>
      <c r="AH348" s="49"/>
      <c r="AI348" s="49"/>
      <c r="AJ348" s="49"/>
      <c r="AK348" s="49"/>
      <c r="AL348" s="49"/>
      <c r="AM348" s="49"/>
      <c r="AN348" s="49"/>
      <c r="AO348" s="49"/>
      <c r="AP348" s="49"/>
      <c r="AQ348" s="49"/>
      <c r="AR348" s="49"/>
      <c r="AS348" s="49"/>
      <c r="AT348" s="49"/>
      <c r="AU348" s="49"/>
      <c r="AV348" s="49"/>
      <c r="AW348" s="49"/>
      <c r="AX348" s="49"/>
      <c r="AY348" s="49"/>
      <c r="AZ348" s="49"/>
      <c r="BA348" s="49"/>
      <c r="BB348" s="49"/>
      <c r="BC348" s="49"/>
      <c r="BD348" s="49"/>
      <c r="BE348" s="49"/>
      <c r="BF348" s="49"/>
    </row>
    <row r="349" spans="1:58" ht="15.75" thickBot="1" x14ac:dyDescent="0.3">
      <c r="A349" s="335"/>
      <c r="B349" s="198" t="s">
        <v>254</v>
      </c>
      <c r="C349" s="199">
        <v>864322.91580968176</v>
      </c>
      <c r="D349" s="200">
        <v>30265.004810751161</v>
      </c>
      <c r="E349" s="200">
        <v>27594.291493820092</v>
      </c>
      <c r="F349" s="200">
        <v>84571.742056850067</v>
      </c>
      <c r="G349" s="200">
        <v>202266.23906321041</v>
      </c>
      <c r="H349" s="200">
        <v>85386.993408691822</v>
      </c>
      <c r="I349" s="200">
        <v>90091761.821495607</v>
      </c>
      <c r="J349" s="200">
        <v>28312324.682086758</v>
      </c>
      <c r="K349" s="201">
        <f t="shared" si="11"/>
        <v>89054.044385863119</v>
      </c>
      <c r="L349" s="200">
        <v>87526.741023782801</v>
      </c>
      <c r="M349" s="184">
        <f>H349/L349</f>
        <v>0.97555321276603268</v>
      </c>
      <c r="N349" s="335"/>
      <c r="O349" s="198" t="s">
        <v>254</v>
      </c>
      <c r="P349" s="199">
        <v>2314995.8319308222</v>
      </c>
      <c r="Q349" s="200">
        <v>204690.12396554268</v>
      </c>
      <c r="R349" s="200">
        <v>188164.66608799435</v>
      </c>
      <c r="S349" s="200">
        <v>84571.742056850067</v>
      </c>
      <c r="T349" s="200">
        <v>202266.23906321041</v>
      </c>
      <c r="U349" s="200">
        <v>1534365.4109032997</v>
      </c>
      <c r="V349" s="200">
        <v>94789518.199559242</v>
      </c>
      <c r="W349" s="200">
        <v>29788657.912739202</v>
      </c>
      <c r="X349" s="201">
        <f t="shared" si="12"/>
        <v>89054.044385863119</v>
      </c>
      <c r="Y349" s="189"/>
      <c r="Z349" s="49"/>
      <c r="AA349" s="49"/>
      <c r="AB349" s="49"/>
      <c r="AC349" s="49"/>
      <c r="AD349" s="49"/>
      <c r="AE349" s="49"/>
      <c r="AF349" s="49"/>
      <c r="AG349" s="49"/>
      <c r="AH349" s="49"/>
      <c r="AI349" s="49"/>
      <c r="AJ349" s="49"/>
      <c r="AK349" s="49"/>
      <c r="AL349" s="49"/>
      <c r="AM349" s="49"/>
      <c r="AN349" s="49"/>
      <c r="AO349" s="49"/>
      <c r="AP349" s="49"/>
      <c r="AQ349" s="49"/>
      <c r="AR349" s="49"/>
      <c r="AS349" s="49"/>
      <c r="AT349" s="49"/>
      <c r="AU349" s="49"/>
      <c r="AV349" s="49"/>
      <c r="AW349" s="49"/>
      <c r="AX349" s="49"/>
      <c r="AY349" s="49"/>
      <c r="AZ349" s="49"/>
      <c r="BA349" s="49"/>
      <c r="BB349" s="49"/>
      <c r="BC349" s="49"/>
      <c r="BD349" s="49"/>
      <c r="BE349" s="49"/>
      <c r="BF349" s="49"/>
    </row>
    <row r="350" spans="1:58" ht="15.75" thickTop="1" x14ac:dyDescent="0.25">
      <c r="A350" s="333">
        <f>A340+1</f>
        <v>2036</v>
      </c>
      <c r="B350" s="185" t="s">
        <v>245</v>
      </c>
      <c r="C350" s="186">
        <v>36447.613828414076</v>
      </c>
      <c r="D350" s="187">
        <v>540.58742725070954</v>
      </c>
      <c r="E350" s="187">
        <v>492.65149677943685</v>
      </c>
      <c r="F350" s="187">
        <v>1804.1065514403078</v>
      </c>
      <c r="G350" s="187">
        <v>4259.3305101060141</v>
      </c>
      <c r="H350" s="187">
        <v>1224.6359360714785</v>
      </c>
      <c r="I350" s="187">
        <v>1889471.050411908</v>
      </c>
      <c r="J350" s="187">
        <v>593613.107617056</v>
      </c>
      <c r="K350" s="188">
        <f t="shared" si="11"/>
        <v>1899.724198666644</v>
      </c>
      <c r="L350" s="187">
        <v>1224.6359360714785</v>
      </c>
      <c r="M350" s="322"/>
      <c r="N350" s="333">
        <f>N340+1</f>
        <v>2036</v>
      </c>
      <c r="O350" s="185" t="s">
        <v>245</v>
      </c>
      <c r="P350" s="186">
        <v>52184.350571952971</v>
      </c>
      <c r="Q350" s="187">
        <v>4305.7717650106561</v>
      </c>
      <c r="R350" s="187">
        <v>3958.0702680713412</v>
      </c>
      <c r="S350" s="187">
        <v>1804.1065514403078</v>
      </c>
      <c r="T350" s="187">
        <v>4259.3305101060141</v>
      </c>
      <c r="U350" s="187">
        <v>32082.615159075678</v>
      </c>
      <c r="V350" s="187">
        <v>1987194.9002771203</v>
      </c>
      <c r="W350" s="187">
        <v>624314.90544360224</v>
      </c>
      <c r="X350" s="188">
        <f t="shared" si="12"/>
        <v>1899.724198666644</v>
      </c>
      <c r="Y350" s="189"/>
      <c r="Z350" s="49"/>
      <c r="AA350" s="49"/>
      <c r="AB350" s="49"/>
      <c r="AC350" s="49"/>
      <c r="AD350" s="49"/>
      <c r="AE350" s="49"/>
      <c r="AF350" s="49"/>
      <c r="AG350" s="49"/>
      <c r="AH350" s="49"/>
      <c r="AI350" s="49"/>
      <c r="AJ350" s="49"/>
      <c r="AK350" s="49"/>
      <c r="AL350" s="49"/>
      <c r="AM350" s="49"/>
      <c r="AN350" s="49"/>
      <c r="AO350" s="49"/>
      <c r="AP350" s="49"/>
      <c r="AQ350" s="49"/>
      <c r="AR350" s="49"/>
      <c r="AS350" s="49"/>
      <c r="AT350" s="49"/>
      <c r="AU350" s="49"/>
      <c r="AV350" s="49"/>
      <c r="AW350" s="49"/>
      <c r="AX350" s="49"/>
      <c r="AY350" s="49"/>
      <c r="AZ350" s="49"/>
      <c r="BA350" s="49"/>
      <c r="BB350" s="49"/>
      <c r="BC350" s="49"/>
      <c r="BD350" s="49"/>
      <c r="BE350" s="49"/>
      <c r="BF350" s="49"/>
    </row>
    <row r="351" spans="1:58" x14ac:dyDescent="0.25">
      <c r="A351" s="334"/>
      <c r="B351" s="190" t="s">
        <v>246</v>
      </c>
      <c r="C351" s="191">
        <v>148915.13332838559</v>
      </c>
      <c r="D351" s="192">
        <v>3252.764616611807</v>
      </c>
      <c r="E351" s="192">
        <v>2964.9199693079445</v>
      </c>
      <c r="F351" s="192">
        <v>5789.4839695808541</v>
      </c>
      <c r="G351" s="192">
        <v>13637.148160947403</v>
      </c>
      <c r="H351" s="192">
        <v>19252.170245992282</v>
      </c>
      <c r="I351" s="192">
        <v>5932564.2295211246</v>
      </c>
      <c r="J351" s="192">
        <v>1863827.9074838595</v>
      </c>
      <c r="K351" s="193">
        <f t="shared" si="11"/>
        <v>6096.3266199686386</v>
      </c>
      <c r="L351" s="192">
        <v>19252.170245992282</v>
      </c>
      <c r="M351" s="322"/>
      <c r="N351" s="334"/>
      <c r="O351" s="190" t="s">
        <v>246</v>
      </c>
      <c r="P351" s="191">
        <v>167494.04428614787</v>
      </c>
      <c r="Q351" s="192">
        <v>13647.675300738309</v>
      </c>
      <c r="R351" s="192">
        <v>12555.861276679245</v>
      </c>
      <c r="S351" s="192">
        <v>5789.4839695808532</v>
      </c>
      <c r="T351" s="192">
        <v>13637.148160947403</v>
      </c>
      <c r="U351" s="192">
        <v>101250.60036115869</v>
      </c>
      <c r="V351" s="192">
        <v>6239736.6073816149</v>
      </c>
      <c r="W351" s="192">
        <v>1960331.9533087069</v>
      </c>
      <c r="X351" s="193">
        <f t="shared" si="12"/>
        <v>6096.3266199686377</v>
      </c>
      <c r="Y351" s="189"/>
      <c r="Z351" s="49"/>
      <c r="AA351" s="49"/>
      <c r="AB351" s="49"/>
      <c r="AC351" s="49"/>
      <c r="AD351" s="49"/>
      <c r="AE351" s="49"/>
      <c r="AF351" s="49"/>
      <c r="AG351" s="49"/>
      <c r="AH351" s="49"/>
      <c r="AI351" s="49"/>
      <c r="AJ351" s="49"/>
      <c r="AK351" s="49"/>
      <c r="AL351" s="49"/>
      <c r="AM351" s="49"/>
      <c r="AN351" s="49"/>
      <c r="AO351" s="49"/>
      <c r="AP351" s="49"/>
      <c r="AQ351" s="49"/>
      <c r="AR351" s="49"/>
      <c r="AS351" s="49"/>
      <c r="AT351" s="49"/>
      <c r="AU351" s="49"/>
      <c r="AV351" s="49"/>
      <c r="AW351" s="49"/>
      <c r="AX351" s="49"/>
      <c r="AY351" s="49"/>
      <c r="AZ351" s="49"/>
      <c r="BA351" s="49"/>
      <c r="BB351" s="49"/>
      <c r="BC351" s="49"/>
      <c r="BD351" s="49"/>
      <c r="BE351" s="49"/>
      <c r="BF351" s="49"/>
    </row>
    <row r="352" spans="1:58" x14ac:dyDescent="0.25">
      <c r="A352" s="334"/>
      <c r="B352" s="190" t="s">
        <v>247</v>
      </c>
      <c r="C352" s="191">
        <v>242659.99874614461</v>
      </c>
      <c r="D352" s="192">
        <v>10732.399418835226</v>
      </c>
      <c r="E352" s="192">
        <v>9806.6371829741202</v>
      </c>
      <c r="F352" s="192">
        <v>32826.216405878855</v>
      </c>
      <c r="G352" s="192">
        <v>77716.016323789197</v>
      </c>
      <c r="H352" s="179">
        <v>21115.831015292693</v>
      </c>
      <c r="I352" s="192">
        <v>34847645.470289692</v>
      </c>
      <c r="J352" s="192">
        <v>10948911.508718859</v>
      </c>
      <c r="K352" s="193">
        <f t="shared" si="11"/>
        <v>34566.00587539043</v>
      </c>
      <c r="L352" s="192">
        <v>23351.86727306277</v>
      </c>
      <c r="M352" s="184">
        <f>H352/L352</f>
        <v>0.90424593324280211</v>
      </c>
      <c r="N352" s="334"/>
      <c r="O352" s="190" t="s">
        <v>247</v>
      </c>
      <c r="P352" s="191">
        <v>883192.80569861806</v>
      </c>
      <c r="Q352" s="192">
        <v>78936.805696804804</v>
      </c>
      <c r="R352" s="192">
        <v>72711.146219579241</v>
      </c>
      <c r="S352" s="192">
        <v>32826.216405878855</v>
      </c>
      <c r="T352" s="192">
        <v>77716.016323789197</v>
      </c>
      <c r="U352" s="179">
        <v>590572.08935802174</v>
      </c>
      <c r="V352" s="192">
        <v>36676537.566552468</v>
      </c>
      <c r="W352" s="192">
        <v>11523538.285780091</v>
      </c>
      <c r="X352" s="193">
        <f t="shared" si="12"/>
        <v>34566.00587539043</v>
      </c>
      <c r="Y352" s="189"/>
      <c r="Z352" s="49"/>
      <c r="AA352" s="49"/>
      <c r="AB352" s="49"/>
      <c r="AC352" s="49"/>
      <c r="AD352" s="49"/>
      <c r="AE352" s="49"/>
      <c r="AF352" s="49"/>
      <c r="AG352" s="49"/>
      <c r="AH352" s="49"/>
      <c r="AI352" s="49"/>
      <c r="AJ352" s="49"/>
      <c r="AK352" s="49"/>
      <c r="AL352" s="49"/>
      <c r="AM352" s="49"/>
      <c r="AN352" s="49"/>
      <c r="AO352" s="49"/>
      <c r="AP352" s="49"/>
      <c r="AQ352" s="49"/>
      <c r="AR352" s="49"/>
      <c r="AS352" s="49"/>
      <c r="AT352" s="49"/>
      <c r="AU352" s="49"/>
      <c r="AV352" s="49"/>
      <c r="AW352" s="49"/>
      <c r="AX352" s="49"/>
      <c r="AY352" s="49"/>
      <c r="AZ352" s="49"/>
      <c r="BA352" s="49"/>
      <c r="BB352" s="49"/>
      <c r="BC352" s="49"/>
      <c r="BD352" s="49"/>
      <c r="BE352" s="49"/>
      <c r="BF352" s="49"/>
    </row>
    <row r="353" spans="1:58" x14ac:dyDescent="0.25">
      <c r="A353" s="334"/>
      <c r="B353" s="190" t="s">
        <v>248</v>
      </c>
      <c r="C353" s="191">
        <v>109745.95799428705</v>
      </c>
      <c r="D353" s="192">
        <v>5057.7772659225557</v>
      </c>
      <c r="E353" s="192">
        <v>4604.5933008116717</v>
      </c>
      <c r="F353" s="192">
        <v>15148.535459170214</v>
      </c>
      <c r="G353" s="192">
        <v>37306.924894982643</v>
      </c>
      <c r="H353" s="192">
        <v>9881.8234319362055</v>
      </c>
      <c r="I353" s="192">
        <v>15852745.500078179</v>
      </c>
      <c r="J353" s="192">
        <v>4980481.2469933815</v>
      </c>
      <c r="K353" s="193">
        <f t="shared" si="11"/>
        <v>15951.407838506235</v>
      </c>
      <c r="L353" s="192">
        <v>9881.8234319362055</v>
      </c>
      <c r="M353" s="322"/>
      <c r="N353" s="334"/>
      <c r="O353" s="190" t="s">
        <v>248</v>
      </c>
      <c r="P353" s="191">
        <v>405247.69988636405</v>
      </c>
      <c r="Q353" s="192">
        <v>36969.917375617137</v>
      </c>
      <c r="R353" s="192">
        <v>33934.544753637601</v>
      </c>
      <c r="S353" s="192">
        <v>15148.535459170214</v>
      </c>
      <c r="T353" s="192">
        <v>37306.924894982643</v>
      </c>
      <c r="U353" s="192">
        <v>276059.19378426473</v>
      </c>
      <c r="V353" s="192">
        <v>16693428.286453301</v>
      </c>
      <c r="W353" s="192">
        <v>5244599.8570014108</v>
      </c>
      <c r="X353" s="193">
        <f t="shared" si="12"/>
        <v>15951.407838506235</v>
      </c>
      <c r="Y353" s="189"/>
      <c r="Z353" s="49"/>
      <c r="AA353" s="49"/>
      <c r="AB353" s="49"/>
      <c r="AC353" s="49"/>
      <c r="AD353" s="49"/>
      <c r="AE353" s="49"/>
      <c r="AF353" s="49"/>
      <c r="AG353" s="49"/>
      <c r="AH353" s="49"/>
      <c r="AI353" s="49"/>
      <c r="AJ353" s="49"/>
      <c r="AK353" s="49"/>
      <c r="AL353" s="49"/>
      <c r="AM353" s="49"/>
      <c r="AN353" s="49"/>
      <c r="AO353" s="49"/>
      <c r="AP353" s="49"/>
      <c r="AQ353" s="49"/>
      <c r="AR353" s="49"/>
      <c r="AS353" s="49"/>
      <c r="AT353" s="49"/>
      <c r="AU353" s="49"/>
      <c r="AV353" s="49"/>
      <c r="AW353" s="49"/>
      <c r="AX353" s="49"/>
      <c r="AY353" s="49"/>
      <c r="AZ353" s="49"/>
      <c r="BA353" s="49"/>
      <c r="BB353" s="49"/>
      <c r="BC353" s="49"/>
      <c r="BD353" s="49"/>
      <c r="BE353" s="49"/>
      <c r="BF353" s="49"/>
    </row>
    <row r="354" spans="1:58" x14ac:dyDescent="0.25">
      <c r="A354" s="334"/>
      <c r="B354" s="190" t="s">
        <v>249</v>
      </c>
      <c r="C354" s="191">
        <v>37404.516800955898</v>
      </c>
      <c r="D354" s="192">
        <v>1213.6972806069691</v>
      </c>
      <c r="E354" s="192">
        <v>1105.658793220806</v>
      </c>
      <c r="F354" s="192">
        <v>3852.836737489125</v>
      </c>
      <c r="G354" s="192">
        <v>9085.2853761500955</v>
      </c>
      <c r="H354" s="192">
        <v>2598.6967893193532</v>
      </c>
      <c r="I354" s="192">
        <v>4010426.720723738</v>
      </c>
      <c r="J354" s="192">
        <v>1259951.7633673409</v>
      </c>
      <c r="K354" s="193">
        <f t="shared" si="11"/>
        <v>4057.0370845760485</v>
      </c>
      <c r="L354" s="192">
        <v>2598.6967893193532</v>
      </c>
      <c r="M354" s="322"/>
      <c r="N354" s="334"/>
      <c r="O354" s="190" t="s">
        <v>249</v>
      </c>
      <c r="P354" s="191">
        <v>105285.54835859532</v>
      </c>
      <c r="Q354" s="192">
        <v>9136.6932782155072</v>
      </c>
      <c r="R354" s="192">
        <v>8393.1132547916477</v>
      </c>
      <c r="S354" s="192">
        <v>3852.836737489125</v>
      </c>
      <c r="T354" s="192">
        <v>9085.2853761500955</v>
      </c>
      <c r="U354" s="192">
        <v>67849.646535398017</v>
      </c>
      <c r="V354" s="192">
        <v>4214516.2220360208</v>
      </c>
      <c r="W354" s="192">
        <v>1324070.3584515376</v>
      </c>
      <c r="X354" s="193">
        <f t="shared" si="12"/>
        <v>4057.0370845760485</v>
      </c>
      <c r="Y354" s="189"/>
      <c r="Z354" s="49"/>
      <c r="AA354" s="49"/>
      <c r="AB354" s="49"/>
      <c r="AC354" s="49"/>
      <c r="AD354" s="49"/>
      <c r="AE354" s="49"/>
      <c r="AF354" s="49"/>
      <c r="AG354" s="49"/>
      <c r="AH354" s="49"/>
      <c r="AI354" s="49"/>
      <c r="AJ354" s="49"/>
      <c r="AK354" s="49"/>
      <c r="AL354" s="49"/>
      <c r="AM354" s="49"/>
      <c r="AN354" s="49"/>
      <c r="AO354" s="49"/>
      <c r="AP354" s="49"/>
      <c r="AQ354" s="49"/>
      <c r="AR354" s="49"/>
      <c r="AS354" s="49"/>
      <c r="AT354" s="49"/>
      <c r="AU354" s="49"/>
      <c r="AV354" s="49"/>
      <c r="AW354" s="49"/>
      <c r="AX354" s="49"/>
      <c r="AY354" s="49"/>
      <c r="AZ354" s="49"/>
      <c r="BA354" s="49"/>
      <c r="BB354" s="49"/>
      <c r="BC354" s="49"/>
      <c r="BD354" s="49"/>
      <c r="BE354" s="49"/>
      <c r="BF354" s="49"/>
    </row>
    <row r="355" spans="1:58" x14ac:dyDescent="0.25">
      <c r="A355" s="334"/>
      <c r="B355" s="190" t="s">
        <v>250</v>
      </c>
      <c r="C355" s="191">
        <v>117391.94820773919</v>
      </c>
      <c r="D355" s="192">
        <v>2904.5134907416505</v>
      </c>
      <c r="E355" s="192">
        <v>2643.5038038312932</v>
      </c>
      <c r="F355" s="192">
        <v>5420.9148688275091</v>
      </c>
      <c r="G355" s="192">
        <v>12782.942523996497</v>
      </c>
      <c r="H355" s="192">
        <v>18170.090317013659</v>
      </c>
      <c r="I355" s="192">
        <v>5641948.3825633368</v>
      </c>
      <c r="J355" s="192">
        <v>1772525.4107958954</v>
      </c>
      <c r="K355" s="193">
        <f t="shared" si="11"/>
        <v>5708.2233568753663</v>
      </c>
      <c r="L355" s="192">
        <v>18170.090317013659</v>
      </c>
      <c r="M355" s="322"/>
      <c r="N355" s="334"/>
      <c r="O355" s="190" t="s">
        <v>250</v>
      </c>
      <c r="P355" s="191">
        <v>148411.64924381967</v>
      </c>
      <c r="Q355" s="192">
        <v>12855.275432952942</v>
      </c>
      <c r="R355" s="192">
        <v>11809.06238954718</v>
      </c>
      <c r="S355" s="192">
        <v>5420.9148688275091</v>
      </c>
      <c r="T355" s="192">
        <v>12782.942523996497</v>
      </c>
      <c r="U355" s="192">
        <v>95464.042461380275</v>
      </c>
      <c r="V355" s="192">
        <v>5929798.9650341487</v>
      </c>
      <c r="W355" s="192">
        <v>1862959.1470418307</v>
      </c>
      <c r="X355" s="193">
        <f t="shared" si="12"/>
        <v>5708.2233568753663</v>
      </c>
      <c r="Y355" s="189"/>
      <c r="Z355" s="49"/>
      <c r="AA355" s="49"/>
      <c r="AB355" s="49"/>
      <c r="AC355" s="49"/>
      <c r="AD355" s="49"/>
      <c r="AE355" s="49"/>
      <c r="AF355" s="49"/>
      <c r="AG355" s="49"/>
      <c r="AH355" s="49"/>
      <c r="AI355" s="49"/>
      <c r="AJ355" s="49"/>
      <c r="AK355" s="49"/>
      <c r="AL355" s="49"/>
      <c r="AM355" s="49"/>
      <c r="AN355" s="49"/>
      <c r="AO355" s="49"/>
      <c r="AP355" s="49"/>
      <c r="AQ355" s="49"/>
      <c r="AR355" s="49"/>
      <c r="AS355" s="49"/>
      <c r="AT355" s="49"/>
      <c r="AU355" s="49"/>
      <c r="AV355" s="49"/>
      <c r="AW355" s="49"/>
      <c r="AX355" s="49"/>
      <c r="AY355" s="49"/>
      <c r="AZ355" s="49"/>
      <c r="BA355" s="49"/>
      <c r="BB355" s="49"/>
      <c r="BC355" s="49"/>
      <c r="BD355" s="49"/>
      <c r="BE355" s="49"/>
      <c r="BF355" s="49"/>
    </row>
    <row r="356" spans="1:58" x14ac:dyDescent="0.25">
      <c r="A356" s="334"/>
      <c r="B356" s="190" t="s">
        <v>251</v>
      </c>
      <c r="C356" s="191">
        <v>24268.793652211149</v>
      </c>
      <c r="D356" s="192">
        <v>905.00181809748733</v>
      </c>
      <c r="E356" s="192">
        <v>816.5366310133802</v>
      </c>
      <c r="F356" s="192">
        <v>2857.8054200696861</v>
      </c>
      <c r="G356" s="192">
        <v>6365.3316912537057</v>
      </c>
      <c r="H356" s="192">
        <v>1805.62377534746</v>
      </c>
      <c r="I356" s="192">
        <v>2865525.8467532089</v>
      </c>
      <c r="J356" s="192">
        <v>908765.48310378543</v>
      </c>
      <c r="K356" s="193">
        <f t="shared" si="11"/>
        <v>3009.2691073333795</v>
      </c>
      <c r="L356" s="192">
        <v>1805.62377534746</v>
      </c>
      <c r="M356" s="322"/>
      <c r="N356" s="334"/>
      <c r="O356" s="190" t="s">
        <v>251</v>
      </c>
      <c r="P356" s="191">
        <v>71430.925995542304</v>
      </c>
      <c r="Q356" s="192">
        <v>6562.3536038402472</v>
      </c>
      <c r="R356" s="192">
        <v>5955.0293345079317</v>
      </c>
      <c r="S356" s="192">
        <v>2857.8054200696861</v>
      </c>
      <c r="T356" s="192">
        <v>6365.3316912537048</v>
      </c>
      <c r="U356" s="192">
        <v>46591.374233021808</v>
      </c>
      <c r="V356" s="192">
        <v>3016898.7050773446</v>
      </c>
      <c r="W356" s="192">
        <v>956776.8475471735</v>
      </c>
      <c r="X356" s="193">
        <f t="shared" si="12"/>
        <v>3009.2691073333795</v>
      </c>
      <c r="Y356" s="189"/>
      <c r="Z356" s="49"/>
      <c r="AA356" s="49"/>
      <c r="AB356" s="49"/>
      <c r="AC356" s="49"/>
      <c r="AD356" s="49"/>
      <c r="AE356" s="49"/>
      <c r="AF356" s="49"/>
      <c r="AG356" s="49"/>
      <c r="AH356" s="49"/>
      <c r="AI356" s="49"/>
      <c r="AJ356" s="49"/>
      <c r="AK356" s="49"/>
      <c r="AL356" s="49"/>
      <c r="AM356" s="49"/>
      <c r="AN356" s="49"/>
      <c r="AO356" s="49"/>
      <c r="AP356" s="49"/>
      <c r="AQ356" s="49"/>
      <c r="AR356" s="49"/>
      <c r="AS356" s="49"/>
      <c r="AT356" s="49"/>
      <c r="AU356" s="49"/>
      <c r="AV356" s="49"/>
      <c r="AW356" s="49"/>
      <c r="AX356" s="49"/>
      <c r="AY356" s="49"/>
      <c r="AZ356" s="49"/>
      <c r="BA356" s="49"/>
      <c r="BB356" s="49"/>
      <c r="BC356" s="49"/>
      <c r="BD356" s="49"/>
      <c r="BE356" s="49"/>
      <c r="BF356" s="49"/>
    </row>
    <row r="357" spans="1:58" x14ac:dyDescent="0.25">
      <c r="A357" s="334"/>
      <c r="B357" s="190" t="s">
        <v>252</v>
      </c>
      <c r="C357" s="191">
        <v>142908.91989276736</v>
      </c>
      <c r="D357" s="192">
        <v>6709.3358277372881</v>
      </c>
      <c r="E357" s="192">
        <v>6118.4656368825727</v>
      </c>
      <c r="F357" s="192">
        <v>19657.840442672932</v>
      </c>
      <c r="G357" s="192">
        <v>47821.375989857399</v>
      </c>
      <c r="H357" s="192">
        <v>14510.833078977055</v>
      </c>
      <c r="I357" s="192">
        <v>22167118.642757442</v>
      </c>
      <c r="J357" s="192">
        <v>6963280.7408206388</v>
      </c>
      <c r="K357" s="193">
        <f t="shared" si="11"/>
        <v>20699.705986134595</v>
      </c>
      <c r="L357" s="192">
        <v>14510.833078977055</v>
      </c>
      <c r="M357" s="322"/>
      <c r="N357" s="334"/>
      <c r="O357" s="190" t="s">
        <v>252</v>
      </c>
      <c r="P357" s="191">
        <v>560051.28466400132</v>
      </c>
      <c r="Q357" s="192">
        <v>49235.395300066637</v>
      </c>
      <c r="R357" s="192">
        <v>45245.613887938154</v>
      </c>
      <c r="S357" s="192">
        <v>19657.840442672936</v>
      </c>
      <c r="T357" s="192">
        <v>47821.375989857406</v>
      </c>
      <c r="U357" s="192">
        <v>377350.53970483883</v>
      </c>
      <c r="V357" s="192">
        <v>23307960.977636404</v>
      </c>
      <c r="W357" s="192">
        <v>7321649.3553168038</v>
      </c>
      <c r="X357" s="193">
        <f t="shared" si="12"/>
        <v>20699.705986134599</v>
      </c>
      <c r="Y357" s="189"/>
      <c r="Z357" s="49"/>
      <c r="AA357" s="49"/>
      <c r="AB357" s="49"/>
      <c r="AC357" s="49"/>
      <c r="AD357" s="49"/>
      <c r="AE357" s="49"/>
      <c r="AF357" s="49"/>
      <c r="AG357" s="49"/>
      <c r="AH357" s="49"/>
      <c r="AI357" s="49"/>
      <c r="AJ357" s="49"/>
      <c r="AK357" s="49"/>
      <c r="AL357" s="49"/>
      <c r="AM357" s="49"/>
      <c r="AN357" s="49"/>
      <c r="AO357" s="49"/>
      <c r="AP357" s="49"/>
      <c r="AQ357" s="49"/>
      <c r="AR357" s="49"/>
      <c r="AS357" s="49"/>
      <c r="AT357" s="49"/>
      <c r="AU357" s="49"/>
      <c r="AV357" s="49"/>
      <c r="AW357" s="49"/>
      <c r="AX357" s="49"/>
      <c r="AY357" s="49"/>
      <c r="AZ357" s="49"/>
      <c r="BA357" s="49"/>
      <c r="BB357" s="49"/>
      <c r="BC357" s="49"/>
      <c r="BD357" s="49"/>
      <c r="BE357" s="49"/>
      <c r="BF357" s="49"/>
    </row>
    <row r="358" spans="1:58" x14ac:dyDescent="0.25">
      <c r="A358" s="334"/>
      <c r="B358" s="190" t="s">
        <v>253</v>
      </c>
      <c r="C358" s="191">
        <v>16230.475160299649</v>
      </c>
      <c r="D358" s="192">
        <v>279.66394493370348</v>
      </c>
      <c r="E358" s="192">
        <v>254.90180269483301</v>
      </c>
      <c r="F358" s="192">
        <v>893.05376649369759</v>
      </c>
      <c r="G358" s="192">
        <v>2104.1183961566521</v>
      </c>
      <c r="H358" s="192">
        <v>554.89963661444858</v>
      </c>
      <c r="I358" s="192">
        <v>922178.089873177</v>
      </c>
      <c r="J358" s="192">
        <v>289776.96902935533</v>
      </c>
      <c r="K358" s="193">
        <f t="shared" si="11"/>
        <v>940.38561611786349</v>
      </c>
      <c r="L358" s="192">
        <v>554.89963661444858</v>
      </c>
      <c r="M358" s="322"/>
      <c r="N358" s="334"/>
      <c r="O358" s="190" t="s">
        <v>253</v>
      </c>
      <c r="P358" s="191">
        <v>24194.129320838263</v>
      </c>
      <c r="Q358" s="192">
        <v>2112.7474863042639</v>
      </c>
      <c r="R358" s="192">
        <v>1943.8952118744066</v>
      </c>
      <c r="S358" s="192">
        <v>893.05376649369759</v>
      </c>
      <c r="T358" s="192">
        <v>2104.1183961566521</v>
      </c>
      <c r="U358" s="192">
        <v>15706.649499145489</v>
      </c>
      <c r="V358" s="192">
        <v>969940.42045526998</v>
      </c>
      <c r="W358" s="192">
        <v>304785.3779474952</v>
      </c>
      <c r="X358" s="193">
        <f t="shared" si="12"/>
        <v>940.38561611786349</v>
      </c>
      <c r="Y358" s="189"/>
      <c r="Z358" s="49"/>
      <c r="AA358" s="49"/>
      <c r="AB358" s="49"/>
      <c r="AC358" s="49"/>
      <c r="AD358" s="49"/>
      <c r="AE358" s="49"/>
      <c r="AF358" s="49"/>
      <c r="AG358" s="49"/>
      <c r="AH358" s="49"/>
      <c r="AI358" s="49"/>
      <c r="AJ358" s="49"/>
      <c r="AK358" s="49"/>
      <c r="AL358" s="49"/>
      <c r="AM358" s="49"/>
      <c r="AN358" s="49"/>
      <c r="AO358" s="49"/>
      <c r="AP358" s="49"/>
      <c r="AQ358" s="49"/>
      <c r="AR358" s="49"/>
      <c r="AS358" s="49"/>
      <c r="AT358" s="49"/>
      <c r="AU358" s="49"/>
      <c r="AV358" s="49"/>
      <c r="AW358" s="49"/>
      <c r="AX358" s="49"/>
      <c r="AY358" s="49"/>
      <c r="AZ358" s="49"/>
      <c r="BA358" s="49"/>
      <c r="BB358" s="49"/>
      <c r="BC358" s="49"/>
      <c r="BD358" s="49"/>
      <c r="BE358" s="49"/>
      <c r="BF358" s="49"/>
    </row>
    <row r="359" spans="1:58" ht="15.75" thickBot="1" x14ac:dyDescent="0.3">
      <c r="A359" s="335"/>
      <c r="B359" s="198" t="s">
        <v>254</v>
      </c>
      <c r="C359" s="199">
        <v>875973.3576112045</v>
      </c>
      <c r="D359" s="200">
        <v>31595.741090737392</v>
      </c>
      <c r="E359" s="200">
        <v>28807.868617516055</v>
      </c>
      <c r="F359" s="200">
        <v>88250.793621623176</v>
      </c>
      <c r="G359" s="200">
        <v>211078.47386723961</v>
      </c>
      <c r="H359" s="200">
        <v>89114.604226564625</v>
      </c>
      <c r="I359" s="200">
        <v>94129623.93297182</v>
      </c>
      <c r="J359" s="200">
        <v>29581134.13793017</v>
      </c>
      <c r="K359" s="201">
        <f t="shared" si="11"/>
        <v>92928.085683569196</v>
      </c>
      <c r="L359" s="200">
        <v>91350.640484334697</v>
      </c>
      <c r="M359" s="184">
        <f>H359/L359</f>
        <v>0.9755224895423309</v>
      </c>
      <c r="N359" s="335"/>
      <c r="O359" s="198" t="s">
        <v>254</v>
      </c>
      <c r="P359" s="199">
        <v>2417492.4380258801</v>
      </c>
      <c r="Q359" s="200">
        <v>213762.63523955049</v>
      </c>
      <c r="R359" s="200">
        <v>196506.33659662676</v>
      </c>
      <c r="S359" s="200">
        <v>88250.79362162319</v>
      </c>
      <c r="T359" s="200">
        <v>211078.47386723961</v>
      </c>
      <c r="U359" s="200">
        <v>1602926.7510963054</v>
      </c>
      <c r="V359" s="200">
        <v>99036012.650903702</v>
      </c>
      <c r="W359" s="200">
        <v>31123026.087838653</v>
      </c>
      <c r="X359" s="201">
        <f t="shared" si="12"/>
        <v>92928.08568356921</v>
      </c>
      <c r="Y359" s="189"/>
      <c r="Z359" s="49"/>
      <c r="AA359" s="49"/>
      <c r="AB359" s="49"/>
      <c r="AC359" s="49"/>
      <c r="AD359" s="49"/>
      <c r="AE359" s="49"/>
      <c r="AF359" s="49"/>
      <c r="AG359" s="49"/>
      <c r="AH359" s="49"/>
      <c r="AI359" s="49"/>
      <c r="AJ359" s="49"/>
      <c r="AK359" s="49"/>
      <c r="AL359" s="49"/>
      <c r="AM359" s="49"/>
      <c r="AN359" s="49"/>
      <c r="AO359" s="49"/>
      <c r="AP359" s="49"/>
      <c r="AQ359" s="49"/>
      <c r="AR359" s="49"/>
      <c r="AS359" s="49"/>
      <c r="AT359" s="49"/>
      <c r="AU359" s="49"/>
      <c r="AV359" s="49"/>
      <c r="AW359" s="49"/>
      <c r="AX359" s="49"/>
      <c r="AY359" s="49"/>
      <c r="AZ359" s="49"/>
      <c r="BA359" s="49"/>
      <c r="BB359" s="49"/>
      <c r="BC359" s="49"/>
      <c r="BD359" s="49"/>
      <c r="BE359" s="49"/>
      <c r="BF359" s="49"/>
    </row>
    <row r="360" spans="1:58" ht="15.75" thickTop="1" x14ac:dyDescent="0.25">
      <c r="A360" s="333">
        <f>A350+1</f>
        <v>2037</v>
      </c>
      <c r="B360" s="185" t="s">
        <v>245</v>
      </c>
      <c r="C360" s="186">
        <v>37417.187515504113</v>
      </c>
      <c r="D360" s="187">
        <v>558.42681234998292</v>
      </c>
      <c r="E360" s="187">
        <v>508.9089961731583</v>
      </c>
      <c r="F360" s="187">
        <v>1863.642067637838</v>
      </c>
      <c r="G360" s="187">
        <v>4399.8884169395133</v>
      </c>
      <c r="H360" s="187">
        <v>1265.0489219618371</v>
      </c>
      <c r="I360" s="187">
        <v>1951823.5950755009</v>
      </c>
      <c r="J360" s="187">
        <v>613202.34016841894</v>
      </c>
      <c r="K360" s="188">
        <f t="shared" si="11"/>
        <v>1962.4150972226432</v>
      </c>
      <c r="L360" s="187">
        <v>1265.0489219618371</v>
      </c>
      <c r="M360" s="322"/>
      <c r="N360" s="333">
        <f>N350+1</f>
        <v>2037</v>
      </c>
      <c r="O360" s="185" t="s">
        <v>245</v>
      </c>
      <c r="P360" s="186">
        <v>53906.434140827412</v>
      </c>
      <c r="Q360" s="187">
        <v>4447.862233256008</v>
      </c>
      <c r="R360" s="187">
        <v>4088.6865869176954</v>
      </c>
      <c r="S360" s="187">
        <v>1863.642067637838</v>
      </c>
      <c r="T360" s="187">
        <v>4399.8884169395133</v>
      </c>
      <c r="U360" s="187">
        <v>33141.34145932518</v>
      </c>
      <c r="V360" s="187">
        <v>2052772.3319862653</v>
      </c>
      <c r="W360" s="187">
        <v>644917.29732324113</v>
      </c>
      <c r="X360" s="188">
        <f t="shared" si="12"/>
        <v>1962.4150972226432</v>
      </c>
      <c r="Y360" s="189"/>
      <c r="Z360" s="49"/>
      <c r="AA360" s="49"/>
      <c r="AB360" s="49"/>
      <c r="AC360" s="49"/>
      <c r="AD360" s="49"/>
      <c r="AE360" s="49"/>
      <c r="AF360" s="49"/>
      <c r="AG360" s="49"/>
      <c r="AH360" s="49"/>
      <c r="AI360" s="49"/>
      <c r="AJ360" s="49"/>
      <c r="AK360" s="49"/>
      <c r="AL360" s="49"/>
      <c r="AM360" s="49"/>
      <c r="AN360" s="49"/>
      <c r="AO360" s="49"/>
      <c r="AP360" s="49"/>
      <c r="AQ360" s="49"/>
      <c r="AR360" s="49"/>
      <c r="AS360" s="49"/>
      <c r="AT360" s="49"/>
      <c r="AU360" s="49"/>
      <c r="AV360" s="49"/>
      <c r="AW360" s="49"/>
      <c r="AX360" s="49"/>
      <c r="AY360" s="49"/>
      <c r="AZ360" s="49"/>
      <c r="BA360" s="49"/>
      <c r="BB360" s="49"/>
      <c r="BC360" s="49"/>
      <c r="BD360" s="49"/>
      <c r="BE360" s="49"/>
      <c r="BF360" s="49"/>
    </row>
    <row r="361" spans="1:58" x14ac:dyDescent="0.25">
      <c r="A361" s="334"/>
      <c r="B361" s="190" t="s">
        <v>246</v>
      </c>
      <c r="C361" s="191">
        <v>153732.00276687354</v>
      </c>
      <c r="D361" s="192">
        <v>3360.1058489599968</v>
      </c>
      <c r="E361" s="192">
        <v>3062.7623282951067</v>
      </c>
      <c r="F361" s="192">
        <v>5980.5369405770225</v>
      </c>
      <c r="G361" s="192">
        <v>14087.174050258667</v>
      </c>
      <c r="H361" s="192">
        <v>19887.491864110027</v>
      </c>
      <c r="I361" s="192">
        <v>6128338.8490953222</v>
      </c>
      <c r="J361" s="192">
        <v>1925334.2284308267</v>
      </c>
      <c r="K361" s="193">
        <f t="shared" si="11"/>
        <v>6297.5053984276046</v>
      </c>
      <c r="L361" s="192">
        <v>19887.491864110027</v>
      </c>
      <c r="M361" s="322"/>
      <c r="N361" s="334"/>
      <c r="O361" s="190" t="s">
        <v>246</v>
      </c>
      <c r="P361" s="191">
        <v>173021.34774759074</v>
      </c>
      <c r="Q361" s="192">
        <v>14098.048585662673</v>
      </c>
      <c r="R361" s="192">
        <v>12970.204698809661</v>
      </c>
      <c r="S361" s="192">
        <v>5980.5369405770216</v>
      </c>
      <c r="T361" s="192">
        <v>14087.174050258667</v>
      </c>
      <c r="U361" s="192">
        <v>104591.87017307694</v>
      </c>
      <c r="V361" s="192">
        <v>6445647.9154252084</v>
      </c>
      <c r="W361" s="192">
        <v>2025022.9077678942</v>
      </c>
      <c r="X361" s="193">
        <f t="shared" si="12"/>
        <v>6297.5053984276037</v>
      </c>
      <c r="Y361" s="189"/>
      <c r="Z361" s="49"/>
      <c r="AA361" s="49"/>
      <c r="AB361" s="49"/>
      <c r="AC361" s="49"/>
      <c r="AD361" s="49"/>
      <c r="AE361" s="49"/>
      <c r="AF361" s="49"/>
      <c r="AG361" s="49"/>
      <c r="AH361" s="49"/>
      <c r="AI361" s="49"/>
      <c r="AJ361" s="49"/>
      <c r="AK361" s="49"/>
      <c r="AL361" s="49"/>
      <c r="AM361" s="49"/>
      <c r="AN361" s="49"/>
      <c r="AO361" s="49"/>
      <c r="AP361" s="49"/>
      <c r="AQ361" s="49"/>
      <c r="AR361" s="49"/>
      <c r="AS361" s="49"/>
      <c r="AT361" s="49"/>
      <c r="AU361" s="49"/>
      <c r="AV361" s="49"/>
      <c r="AW361" s="49"/>
      <c r="AX361" s="49"/>
      <c r="AY361" s="49"/>
      <c r="AZ361" s="49"/>
      <c r="BA361" s="49"/>
      <c r="BB361" s="49"/>
      <c r="BC361" s="49"/>
      <c r="BD361" s="49"/>
      <c r="BE361" s="49"/>
      <c r="BF361" s="49"/>
    </row>
    <row r="362" spans="1:58" x14ac:dyDescent="0.25">
      <c r="A362" s="334"/>
      <c r="B362" s="190" t="s">
        <v>247</v>
      </c>
      <c r="C362" s="191">
        <v>239733.08256750036</v>
      </c>
      <c r="D362" s="192">
        <v>11215.35739268281</v>
      </c>
      <c r="E362" s="192">
        <v>10247.935856207956</v>
      </c>
      <c r="F362" s="192">
        <v>34303.396144143408</v>
      </c>
      <c r="G362" s="192">
        <v>81213.237058359722</v>
      </c>
      <c r="H362" s="179">
        <v>22066.043410980863</v>
      </c>
      <c r="I362" s="192">
        <v>36415789.516452722</v>
      </c>
      <c r="J362" s="192">
        <v>11441612.526611205</v>
      </c>
      <c r="K362" s="193">
        <f t="shared" si="11"/>
        <v>36121.476139783008</v>
      </c>
      <c r="L362" s="192">
        <v>24402.701300350593</v>
      </c>
      <c r="M362" s="184">
        <f>H362/L362</f>
        <v>0.90424593324280211</v>
      </c>
      <c r="N362" s="334"/>
      <c r="O362" s="190" t="s">
        <v>247</v>
      </c>
      <c r="P362" s="191">
        <v>922936.48195505585</v>
      </c>
      <c r="Q362" s="192">
        <v>82488.961953161022</v>
      </c>
      <c r="R362" s="192">
        <v>75983.147799460305</v>
      </c>
      <c r="S362" s="192">
        <v>34303.396144143408</v>
      </c>
      <c r="T362" s="192">
        <v>81213.237058359722</v>
      </c>
      <c r="U362" s="179">
        <v>617147.83337913267</v>
      </c>
      <c r="V362" s="192">
        <v>38326981.757047325</v>
      </c>
      <c r="W362" s="192">
        <v>12042097.508640192</v>
      </c>
      <c r="X362" s="193">
        <f t="shared" si="12"/>
        <v>36121.476139783008</v>
      </c>
      <c r="Y362" s="189"/>
      <c r="Z362" s="49"/>
      <c r="AA362" s="49"/>
      <c r="AB362" s="49"/>
      <c r="AC362" s="49"/>
      <c r="AD362" s="49"/>
      <c r="AE362" s="49"/>
      <c r="AF362" s="49"/>
      <c r="AG362" s="49"/>
      <c r="AH362" s="49"/>
      <c r="AI362" s="49"/>
      <c r="AJ362" s="49"/>
      <c r="AK362" s="49"/>
      <c r="AL362" s="49"/>
      <c r="AM362" s="49"/>
      <c r="AN362" s="49"/>
      <c r="AO362" s="49"/>
      <c r="AP362" s="49"/>
      <c r="AQ362" s="49"/>
      <c r="AR362" s="49"/>
      <c r="AS362" s="49"/>
      <c r="AT362" s="49"/>
      <c r="AU362" s="49"/>
      <c r="AV362" s="49"/>
      <c r="AW362" s="49"/>
      <c r="AX362" s="49"/>
      <c r="AY362" s="49"/>
      <c r="AZ362" s="49"/>
      <c r="BA362" s="49"/>
      <c r="BB362" s="49"/>
      <c r="BC362" s="49"/>
      <c r="BD362" s="49"/>
      <c r="BE362" s="49"/>
      <c r="BF362" s="49"/>
    </row>
    <row r="363" spans="1:58" x14ac:dyDescent="0.25">
      <c r="A363" s="334"/>
      <c r="B363" s="190" t="s">
        <v>248</v>
      </c>
      <c r="C363" s="191">
        <v>105919.3301866135</v>
      </c>
      <c r="D363" s="192">
        <v>5204.4528066343082</v>
      </c>
      <c r="E363" s="192">
        <v>4738.126506535209</v>
      </c>
      <c r="F363" s="192">
        <v>15587.842987486147</v>
      </c>
      <c r="G363" s="192">
        <v>38388.825716937128</v>
      </c>
      <c r="H363" s="192">
        <v>10168.396311462353</v>
      </c>
      <c r="I363" s="192">
        <v>16312475.11958044</v>
      </c>
      <c r="J363" s="192">
        <v>5124915.2031561872</v>
      </c>
      <c r="K363" s="193">
        <f t="shared" si="11"/>
        <v>16413.99866582291</v>
      </c>
      <c r="L363" s="192">
        <v>10168.396311462353</v>
      </c>
      <c r="M363" s="322"/>
      <c r="N363" s="334"/>
      <c r="O363" s="190" t="s">
        <v>248</v>
      </c>
      <c r="P363" s="191">
        <v>416999.88318306854</v>
      </c>
      <c r="Q363" s="192">
        <v>38042.044979510021</v>
      </c>
      <c r="R363" s="192">
        <v>34918.646551493082</v>
      </c>
      <c r="S363" s="192">
        <v>15587.842987486149</v>
      </c>
      <c r="T363" s="192">
        <v>38388.825716937128</v>
      </c>
      <c r="U363" s="192">
        <v>284064.91040400835</v>
      </c>
      <c r="V363" s="192">
        <v>17177537.706760444</v>
      </c>
      <c r="W363" s="192">
        <v>5396693.2528544506</v>
      </c>
      <c r="X363" s="193">
        <f t="shared" si="12"/>
        <v>16413.998665822914</v>
      </c>
      <c r="Y363" s="189"/>
      <c r="Z363" s="49"/>
      <c r="AA363" s="49"/>
      <c r="AB363" s="49"/>
      <c r="AC363" s="49"/>
      <c r="AD363" s="49"/>
      <c r="AE363" s="49"/>
      <c r="AF363" s="49"/>
      <c r="AG363" s="49"/>
      <c r="AH363" s="49"/>
      <c r="AI363" s="49"/>
      <c r="AJ363" s="49"/>
      <c r="AK363" s="49"/>
      <c r="AL363" s="49"/>
      <c r="AM363" s="49"/>
      <c r="AN363" s="49"/>
      <c r="AO363" s="49"/>
      <c r="AP363" s="49"/>
      <c r="AQ363" s="49"/>
      <c r="AR363" s="49"/>
      <c r="AS363" s="49"/>
      <c r="AT363" s="49"/>
      <c r="AU363" s="49"/>
      <c r="AV363" s="49"/>
      <c r="AW363" s="49"/>
      <c r="AX363" s="49"/>
      <c r="AY363" s="49"/>
      <c r="AZ363" s="49"/>
      <c r="BA363" s="49"/>
      <c r="BB363" s="49"/>
      <c r="BC363" s="49"/>
      <c r="BD363" s="49"/>
      <c r="BE363" s="49"/>
      <c r="BF363" s="49"/>
    </row>
    <row r="364" spans="1:58" x14ac:dyDescent="0.25">
      <c r="A364" s="334"/>
      <c r="B364" s="190" t="s">
        <v>249</v>
      </c>
      <c r="C364" s="191">
        <v>38483.444203741485</v>
      </c>
      <c r="D364" s="192">
        <v>1274.3821446373177</v>
      </c>
      <c r="E364" s="192">
        <v>1160.9417328818463</v>
      </c>
      <c r="F364" s="192">
        <v>4045.4785743635821</v>
      </c>
      <c r="G364" s="192">
        <v>9539.5496449576021</v>
      </c>
      <c r="H364" s="192">
        <v>2728.6316287853215</v>
      </c>
      <c r="I364" s="192">
        <v>4210948.0567599256</v>
      </c>
      <c r="J364" s="192">
        <v>1322949.3515357082</v>
      </c>
      <c r="K364" s="193">
        <f t="shared" si="11"/>
        <v>4259.8889388048519</v>
      </c>
      <c r="L364" s="192">
        <v>2728.6316287853215</v>
      </c>
      <c r="M364" s="322"/>
      <c r="N364" s="334"/>
      <c r="O364" s="190" t="s">
        <v>249</v>
      </c>
      <c r="P364" s="191">
        <v>110549.8257765251</v>
      </c>
      <c r="Q364" s="192">
        <v>9593.527942126284</v>
      </c>
      <c r="R364" s="192">
        <v>8812.7689175312316</v>
      </c>
      <c r="S364" s="192">
        <v>4045.4785743635821</v>
      </c>
      <c r="T364" s="192">
        <v>9539.5496449576021</v>
      </c>
      <c r="U364" s="192">
        <v>71242.128862167941</v>
      </c>
      <c r="V364" s="192">
        <v>4425242.0331378225</v>
      </c>
      <c r="W364" s="192">
        <v>1390273.8763741145</v>
      </c>
      <c r="X364" s="193">
        <f t="shared" si="12"/>
        <v>4259.8889388048519</v>
      </c>
      <c r="Y364" s="189"/>
      <c r="Z364" s="49"/>
      <c r="AA364" s="49"/>
      <c r="AB364" s="49"/>
      <c r="AC364" s="49"/>
      <c r="AD364" s="49"/>
      <c r="AE364" s="49"/>
      <c r="AF364" s="49"/>
      <c r="AG364" s="49"/>
      <c r="AH364" s="49"/>
      <c r="AI364" s="49"/>
      <c r="AJ364" s="49"/>
      <c r="AK364" s="49"/>
      <c r="AL364" s="49"/>
      <c r="AM364" s="49"/>
      <c r="AN364" s="49"/>
      <c r="AO364" s="49"/>
      <c r="AP364" s="49"/>
      <c r="AQ364" s="49"/>
      <c r="AR364" s="49"/>
      <c r="AS364" s="49"/>
      <c r="AT364" s="49"/>
      <c r="AU364" s="49"/>
      <c r="AV364" s="49"/>
      <c r="AW364" s="49"/>
      <c r="AX364" s="49"/>
      <c r="AY364" s="49"/>
      <c r="AZ364" s="49"/>
      <c r="BA364" s="49"/>
      <c r="BB364" s="49"/>
      <c r="BC364" s="49"/>
      <c r="BD364" s="49"/>
      <c r="BE364" s="49"/>
      <c r="BF364" s="49"/>
    </row>
    <row r="365" spans="1:58" x14ac:dyDescent="0.25">
      <c r="A365" s="334"/>
      <c r="B365" s="190" t="s">
        <v>250</v>
      </c>
      <c r="C365" s="191">
        <v>123052.64486459922</v>
      </c>
      <c r="D365" s="192">
        <v>3049.7391652787333</v>
      </c>
      <c r="E365" s="192">
        <v>2775.6789940228582</v>
      </c>
      <c r="F365" s="192">
        <v>5691.9606122688856</v>
      </c>
      <c r="G365" s="192">
        <v>13422.089650196323</v>
      </c>
      <c r="H365" s="192">
        <v>19078.594832864346</v>
      </c>
      <c r="I365" s="192">
        <v>5924045.8016915042</v>
      </c>
      <c r="J365" s="192">
        <v>1861151.6813356907</v>
      </c>
      <c r="K365" s="193">
        <f t="shared" si="11"/>
        <v>5993.6345247191366</v>
      </c>
      <c r="L365" s="192">
        <v>19078.594832864346</v>
      </c>
      <c r="M365" s="322"/>
      <c r="N365" s="334"/>
      <c r="O365" s="190" t="s">
        <v>250</v>
      </c>
      <c r="P365" s="191">
        <v>155832.23170601067</v>
      </c>
      <c r="Q365" s="192">
        <v>13498.039204600591</v>
      </c>
      <c r="R365" s="192">
        <v>12399.515509024541</v>
      </c>
      <c r="S365" s="192">
        <v>5691.9606122688856</v>
      </c>
      <c r="T365" s="192">
        <v>13422.089650196323</v>
      </c>
      <c r="U365" s="192">
        <v>100237.24458444929</v>
      </c>
      <c r="V365" s="192">
        <v>6226288.9132858571</v>
      </c>
      <c r="W365" s="192">
        <v>1956107.1043939225</v>
      </c>
      <c r="X365" s="193">
        <f t="shared" si="12"/>
        <v>5993.6345247191366</v>
      </c>
      <c r="Y365" s="189"/>
      <c r="Z365" s="49"/>
      <c r="AA365" s="49"/>
      <c r="AB365" s="49"/>
      <c r="AC365" s="49"/>
      <c r="AD365" s="49"/>
      <c r="AE365" s="49"/>
      <c r="AF365" s="49"/>
      <c r="AG365" s="49"/>
      <c r="AH365" s="49"/>
      <c r="AI365" s="49"/>
      <c r="AJ365" s="49"/>
      <c r="AK365" s="49"/>
      <c r="AL365" s="49"/>
      <c r="AM365" s="49"/>
      <c r="AN365" s="49"/>
      <c r="AO365" s="49"/>
      <c r="AP365" s="49"/>
      <c r="AQ365" s="49"/>
      <c r="AR365" s="49"/>
      <c r="AS365" s="49"/>
      <c r="AT365" s="49"/>
      <c r="AU365" s="49"/>
      <c r="AV365" s="49"/>
      <c r="AW365" s="49"/>
      <c r="AX365" s="49"/>
      <c r="AY365" s="49"/>
      <c r="AZ365" s="49"/>
      <c r="BA365" s="49"/>
      <c r="BB365" s="49"/>
      <c r="BC365" s="49"/>
      <c r="BD365" s="49"/>
      <c r="BE365" s="49"/>
      <c r="BF365" s="49"/>
    </row>
    <row r="366" spans="1:58" x14ac:dyDescent="0.25">
      <c r="A366" s="334"/>
      <c r="B366" s="190" t="s">
        <v>251</v>
      </c>
      <c r="C366" s="191">
        <v>23896.562232905271</v>
      </c>
      <c r="D366" s="192">
        <v>934.86687809470448</v>
      </c>
      <c r="E366" s="192">
        <v>843.48233983682178</v>
      </c>
      <c r="F366" s="192">
        <v>2952.1129989319852</v>
      </c>
      <c r="G366" s="192">
        <v>6575.3876370650778</v>
      </c>
      <c r="H366" s="192">
        <v>1865.2093599339262</v>
      </c>
      <c r="I366" s="192">
        <v>2960088.1996960649</v>
      </c>
      <c r="J366" s="192">
        <v>938754.74404621019</v>
      </c>
      <c r="K366" s="193">
        <f t="shared" si="11"/>
        <v>3108.5749878753804</v>
      </c>
      <c r="L366" s="192">
        <v>1865.2093599339262</v>
      </c>
      <c r="M366" s="322"/>
      <c r="N366" s="334"/>
      <c r="O366" s="190" t="s">
        <v>251</v>
      </c>
      <c r="P366" s="191">
        <v>73788.1465533952</v>
      </c>
      <c r="Q366" s="192">
        <v>6778.9112727669753</v>
      </c>
      <c r="R366" s="192">
        <v>6151.5453025466941</v>
      </c>
      <c r="S366" s="192">
        <v>2952.1129989319852</v>
      </c>
      <c r="T366" s="192">
        <v>6575.3876370650778</v>
      </c>
      <c r="U366" s="192">
        <v>48128.889582711527</v>
      </c>
      <c r="V366" s="192">
        <v>3116456.3623448964</v>
      </c>
      <c r="W366" s="192">
        <v>988350.48351623025</v>
      </c>
      <c r="X366" s="193">
        <f t="shared" si="12"/>
        <v>3108.5749878753804</v>
      </c>
      <c r="Y366" s="189"/>
      <c r="Z366" s="49"/>
      <c r="AA366" s="49"/>
      <c r="AB366" s="49"/>
      <c r="AC366" s="49"/>
      <c r="AD366" s="49"/>
      <c r="AE366" s="49"/>
      <c r="AF366" s="49"/>
      <c r="AG366" s="49"/>
      <c r="AH366" s="49"/>
      <c r="AI366" s="49"/>
      <c r="AJ366" s="49"/>
      <c r="AK366" s="49"/>
      <c r="AL366" s="49"/>
      <c r="AM366" s="49"/>
      <c r="AN366" s="49"/>
      <c r="AO366" s="49"/>
      <c r="AP366" s="49"/>
      <c r="AQ366" s="49"/>
      <c r="AR366" s="49"/>
      <c r="AS366" s="49"/>
      <c r="AT366" s="49"/>
      <c r="AU366" s="49"/>
      <c r="AV366" s="49"/>
      <c r="AW366" s="49"/>
      <c r="AX366" s="49"/>
      <c r="AY366" s="49"/>
      <c r="AZ366" s="49"/>
      <c r="BA366" s="49"/>
      <c r="BB366" s="49"/>
      <c r="BC366" s="49"/>
      <c r="BD366" s="49"/>
      <c r="BE366" s="49"/>
      <c r="BF366" s="49"/>
    </row>
    <row r="367" spans="1:58" x14ac:dyDescent="0.25">
      <c r="A367" s="334"/>
      <c r="B367" s="190" t="s">
        <v>252</v>
      </c>
      <c r="C367" s="191">
        <v>144468.59909894934</v>
      </c>
      <c r="D367" s="192">
        <v>7110.6702054769848</v>
      </c>
      <c r="E367" s="192">
        <v>6484.5241137502708</v>
      </c>
      <c r="F367" s="192">
        <v>20776.409786531232</v>
      </c>
      <c r="G367" s="192">
        <v>50559.720915754879</v>
      </c>
      <c r="H367" s="192">
        <v>15399.229259694859</v>
      </c>
      <c r="I367" s="192">
        <v>23531943.33494547</v>
      </c>
      <c r="J367" s="192">
        <v>7391986.5085094236</v>
      </c>
      <c r="K367" s="193">
        <f t="shared" si="11"/>
        <v>21877.559505217385</v>
      </c>
      <c r="L367" s="192">
        <v>15399.229259694859</v>
      </c>
      <c r="M367" s="322"/>
      <c r="N367" s="334"/>
      <c r="O367" s="190" t="s">
        <v>252</v>
      </c>
      <c r="P367" s="191">
        <v>593474.91402739612</v>
      </c>
      <c r="Q367" s="192">
        <v>52194.365660982105</v>
      </c>
      <c r="R367" s="192">
        <v>47965.195958153097</v>
      </c>
      <c r="S367" s="192">
        <v>20776.409786531236</v>
      </c>
      <c r="T367" s="192">
        <v>50559.720915754864</v>
      </c>
      <c r="U367" s="192">
        <v>400436.21027164056</v>
      </c>
      <c r="V367" s="192">
        <v>24741479.102469318</v>
      </c>
      <c r="W367" s="192">
        <v>7771932.4118281081</v>
      </c>
      <c r="X367" s="193">
        <f t="shared" si="12"/>
        <v>21877.559505217389</v>
      </c>
      <c r="Y367" s="189"/>
      <c r="Z367" s="49"/>
      <c r="AA367" s="49"/>
      <c r="AB367" s="49"/>
      <c r="AC367" s="49"/>
      <c r="AD367" s="49"/>
      <c r="AE367" s="49"/>
      <c r="AF367" s="49"/>
      <c r="AG367" s="49"/>
      <c r="AH367" s="49"/>
      <c r="AI367" s="49"/>
      <c r="AJ367" s="49"/>
      <c r="AK367" s="49"/>
      <c r="AL367" s="49"/>
      <c r="AM367" s="49"/>
      <c r="AN367" s="49"/>
      <c r="AO367" s="49"/>
      <c r="AP367" s="49"/>
      <c r="AQ367" s="49"/>
      <c r="AR367" s="49"/>
      <c r="AS367" s="49"/>
      <c r="AT367" s="49"/>
      <c r="AU367" s="49"/>
      <c r="AV367" s="49"/>
      <c r="AW367" s="49"/>
      <c r="AX367" s="49"/>
      <c r="AY367" s="49"/>
      <c r="AZ367" s="49"/>
      <c r="BA367" s="49"/>
      <c r="BB367" s="49"/>
      <c r="BC367" s="49"/>
      <c r="BD367" s="49"/>
      <c r="BE367" s="49"/>
      <c r="BF367" s="49"/>
    </row>
    <row r="368" spans="1:58" x14ac:dyDescent="0.25">
      <c r="A368" s="334"/>
      <c r="B368" s="190" t="s">
        <v>253</v>
      </c>
      <c r="C368" s="191">
        <v>15708.123196752416</v>
      </c>
      <c r="D368" s="192">
        <v>284.41823199757641</v>
      </c>
      <c r="E368" s="192">
        <v>259.23513334064512</v>
      </c>
      <c r="F368" s="192">
        <v>908.23568052409018</v>
      </c>
      <c r="G368" s="192">
        <v>2139.8884088913151</v>
      </c>
      <c r="H368" s="192">
        <v>564.33293043689412</v>
      </c>
      <c r="I368" s="192">
        <v>937855.11740102083</v>
      </c>
      <c r="J368" s="192">
        <v>294703.17750285432</v>
      </c>
      <c r="K368" s="193">
        <f t="shared" si="11"/>
        <v>956.37217159186696</v>
      </c>
      <c r="L368" s="192">
        <v>564.33293043689412</v>
      </c>
      <c r="M368" s="322"/>
      <c r="N368" s="334"/>
      <c r="O368" s="190" t="s">
        <v>253</v>
      </c>
      <c r="P368" s="191">
        <v>24605.429519292509</v>
      </c>
      <c r="Q368" s="192">
        <v>2148.6641935714365</v>
      </c>
      <c r="R368" s="192">
        <v>1976.9414304762713</v>
      </c>
      <c r="S368" s="192">
        <v>908.23568052409018</v>
      </c>
      <c r="T368" s="192">
        <v>2139.8884088913151</v>
      </c>
      <c r="U368" s="192">
        <v>15973.662540630959</v>
      </c>
      <c r="V368" s="192">
        <v>986429.40760300937</v>
      </c>
      <c r="W368" s="192">
        <v>309966.72937260254</v>
      </c>
      <c r="X368" s="193">
        <f t="shared" si="12"/>
        <v>956.37217159186696</v>
      </c>
      <c r="Y368" s="189"/>
      <c r="Z368" s="49"/>
      <c r="AA368" s="49"/>
      <c r="AB368" s="49"/>
      <c r="AC368" s="49"/>
      <c r="AD368" s="49"/>
      <c r="AE368" s="49"/>
      <c r="AF368" s="49"/>
      <c r="AG368" s="49"/>
      <c r="AH368" s="49"/>
      <c r="AI368" s="49"/>
      <c r="AJ368" s="49"/>
      <c r="AK368" s="49"/>
      <c r="AL368" s="49"/>
      <c r="AM368" s="49"/>
      <c r="AN368" s="49"/>
      <c r="AO368" s="49"/>
      <c r="AP368" s="49"/>
      <c r="AQ368" s="49"/>
      <c r="AR368" s="49"/>
      <c r="AS368" s="49"/>
      <c r="AT368" s="49"/>
      <c r="AU368" s="49"/>
      <c r="AV368" s="49"/>
      <c r="AW368" s="49"/>
      <c r="AX368" s="49"/>
      <c r="AY368" s="49"/>
      <c r="AZ368" s="49"/>
      <c r="BA368" s="49"/>
      <c r="BB368" s="49"/>
      <c r="BC368" s="49"/>
      <c r="BD368" s="49"/>
      <c r="BE368" s="49"/>
      <c r="BF368" s="49"/>
    </row>
    <row r="369" spans="1:58" ht="15.75" thickBot="1" x14ac:dyDescent="0.3">
      <c r="A369" s="335"/>
      <c r="B369" s="198" t="s">
        <v>254</v>
      </c>
      <c r="C369" s="199">
        <v>882410.97663343931</v>
      </c>
      <c r="D369" s="200">
        <v>32992.419486112412</v>
      </c>
      <c r="E369" s="200">
        <v>30081.596001043872</v>
      </c>
      <c r="F369" s="200">
        <v>92109.615792464188</v>
      </c>
      <c r="G369" s="200">
        <v>220325.7614993602</v>
      </c>
      <c r="H369" s="200">
        <v>93022.978520230419</v>
      </c>
      <c r="I369" s="200">
        <v>98373307.590697974</v>
      </c>
      <c r="J369" s="200">
        <v>30914609.761296529</v>
      </c>
      <c r="K369" s="201">
        <f t="shared" si="11"/>
        <v>96991.425429464784</v>
      </c>
      <c r="L369" s="200">
        <v>95359.636409600149</v>
      </c>
      <c r="M369" s="184">
        <f>H369/L369</f>
        <v>0.97549636326911904</v>
      </c>
      <c r="N369" s="335"/>
      <c r="O369" s="198" t="s">
        <v>254</v>
      </c>
      <c r="P369" s="199">
        <v>2525114.6946091619</v>
      </c>
      <c r="Q369" s="200">
        <v>223290.42602563713</v>
      </c>
      <c r="R369" s="200">
        <v>205266.65275441261</v>
      </c>
      <c r="S369" s="200">
        <v>92109.615792464188</v>
      </c>
      <c r="T369" s="200">
        <v>220325.76149936017</v>
      </c>
      <c r="U369" s="200">
        <v>1674964.0912571433</v>
      </c>
      <c r="V369" s="200">
        <v>103498835.53006013</v>
      </c>
      <c r="W369" s="200">
        <v>32525361.572070755</v>
      </c>
      <c r="X369" s="201">
        <f t="shared" si="12"/>
        <v>96991.425429464784</v>
      </c>
      <c r="Y369" s="189"/>
      <c r="Z369" s="49"/>
      <c r="AA369" s="49"/>
      <c r="AB369" s="49"/>
      <c r="AC369" s="49"/>
      <c r="AD369" s="49"/>
      <c r="AE369" s="49"/>
      <c r="AF369" s="49"/>
      <c r="AG369" s="49"/>
      <c r="AH369" s="49"/>
      <c r="AI369" s="49"/>
      <c r="AJ369" s="49"/>
      <c r="AK369" s="49"/>
      <c r="AL369" s="49"/>
      <c r="AM369" s="49"/>
      <c r="AN369" s="49"/>
      <c r="AO369" s="49"/>
      <c r="AP369" s="49"/>
      <c r="AQ369" s="49"/>
      <c r="AR369" s="49"/>
      <c r="AS369" s="49"/>
      <c r="AT369" s="49"/>
      <c r="AU369" s="49"/>
      <c r="AV369" s="49"/>
      <c r="AW369" s="49"/>
      <c r="AX369" s="49"/>
      <c r="AY369" s="49"/>
      <c r="AZ369" s="49"/>
      <c r="BA369" s="49"/>
      <c r="BB369" s="49"/>
      <c r="BC369" s="49"/>
      <c r="BD369" s="49"/>
      <c r="BE369" s="49"/>
      <c r="BF369" s="49"/>
    </row>
    <row r="370" spans="1:58" ht="15.75" thickTop="1" x14ac:dyDescent="0.25">
      <c r="A370" s="333">
        <f>A360+1</f>
        <v>2038</v>
      </c>
      <c r="B370" s="185" t="s">
        <v>245</v>
      </c>
      <c r="C370" s="186">
        <v>38485.26847147142</v>
      </c>
      <c r="D370" s="187">
        <v>576.85489715753226</v>
      </c>
      <c r="E370" s="187">
        <v>525.70299304687239</v>
      </c>
      <c r="F370" s="187">
        <v>1925.1422558698862</v>
      </c>
      <c r="G370" s="187">
        <v>4545.0847346985156</v>
      </c>
      <c r="H370" s="187">
        <v>1306.7955363865776</v>
      </c>
      <c r="I370" s="187">
        <v>2016233.7737129922</v>
      </c>
      <c r="J370" s="187">
        <v>633438.01739397668</v>
      </c>
      <c r="K370" s="188">
        <f t="shared" si="11"/>
        <v>2027.1747954309901</v>
      </c>
      <c r="L370" s="187">
        <v>1306.7955363865776</v>
      </c>
      <c r="M370" s="322"/>
      <c r="N370" s="333">
        <f>N360+1</f>
        <v>2038</v>
      </c>
      <c r="O370" s="185" t="s">
        <v>245</v>
      </c>
      <c r="P370" s="186">
        <v>55685.346467474708</v>
      </c>
      <c r="Q370" s="187">
        <v>4594.6416869534551</v>
      </c>
      <c r="R370" s="187">
        <v>4223.6132442859789</v>
      </c>
      <c r="S370" s="187">
        <v>1925.1422558698862</v>
      </c>
      <c r="T370" s="187">
        <v>4545.0847346985156</v>
      </c>
      <c r="U370" s="187">
        <v>34235.005727482901</v>
      </c>
      <c r="V370" s="187">
        <v>2120513.8189418116</v>
      </c>
      <c r="W370" s="187">
        <v>666199.56813490798</v>
      </c>
      <c r="X370" s="188">
        <f t="shared" si="12"/>
        <v>2027.1747954309901</v>
      </c>
      <c r="Y370" s="189"/>
      <c r="Z370" s="49"/>
      <c r="AA370" s="49"/>
      <c r="AB370" s="49"/>
      <c r="AC370" s="49"/>
      <c r="AD370" s="49"/>
      <c r="AE370" s="49"/>
      <c r="AF370" s="49"/>
      <c r="AG370" s="49"/>
      <c r="AH370" s="49"/>
      <c r="AI370" s="49"/>
      <c r="AJ370" s="49"/>
      <c r="AK370" s="49"/>
      <c r="AL370" s="49"/>
      <c r="AM370" s="49"/>
      <c r="AN370" s="49"/>
      <c r="AO370" s="49"/>
      <c r="AP370" s="49"/>
      <c r="AQ370" s="49"/>
      <c r="AR370" s="49"/>
      <c r="AS370" s="49"/>
      <c r="AT370" s="49"/>
      <c r="AU370" s="49"/>
      <c r="AV370" s="49"/>
      <c r="AW370" s="49"/>
      <c r="AX370" s="49"/>
      <c r="AY370" s="49"/>
      <c r="AZ370" s="49"/>
      <c r="BA370" s="49"/>
      <c r="BB370" s="49"/>
      <c r="BC370" s="49"/>
      <c r="BD370" s="49"/>
      <c r="BE370" s="49"/>
      <c r="BF370" s="49"/>
    </row>
    <row r="371" spans="1:58" x14ac:dyDescent="0.25">
      <c r="A371" s="334"/>
      <c r="B371" s="190" t="s">
        <v>246</v>
      </c>
      <c r="C371" s="191">
        <v>158732.44805253769</v>
      </c>
      <c r="D371" s="192">
        <v>3470.9893419756759</v>
      </c>
      <c r="E371" s="192">
        <v>3163.8334851288446</v>
      </c>
      <c r="F371" s="192">
        <v>6177.8946596160631</v>
      </c>
      <c r="G371" s="192">
        <v>14552.0507939172</v>
      </c>
      <c r="H371" s="192">
        <v>20543.779095625654</v>
      </c>
      <c r="I371" s="192">
        <v>6330574.0311154667</v>
      </c>
      <c r="J371" s="192">
        <v>1988870.2579690439</v>
      </c>
      <c r="K371" s="193">
        <f t="shared" si="11"/>
        <v>6505.3230765757144</v>
      </c>
      <c r="L371" s="192">
        <v>20543.779095625654</v>
      </c>
      <c r="M371" s="322"/>
      <c r="N371" s="334"/>
      <c r="O371" s="190" t="s">
        <v>246</v>
      </c>
      <c r="P371" s="191">
        <v>178731.05222326118</v>
      </c>
      <c r="Q371" s="192">
        <v>14563.284188989537</v>
      </c>
      <c r="R371" s="192">
        <v>13398.221453870376</v>
      </c>
      <c r="S371" s="192">
        <v>6177.8946596160622</v>
      </c>
      <c r="T371" s="192">
        <v>14552.0507939172</v>
      </c>
      <c r="U371" s="192">
        <v>108043.40188878846</v>
      </c>
      <c r="V371" s="192">
        <v>6658354.2966342391</v>
      </c>
      <c r="W371" s="192">
        <v>2091848.6637242343</v>
      </c>
      <c r="X371" s="193">
        <f t="shared" si="12"/>
        <v>6505.3230765757135</v>
      </c>
      <c r="Y371" s="189"/>
      <c r="Z371" s="49"/>
      <c r="AA371" s="49"/>
      <c r="AB371" s="49"/>
      <c r="AC371" s="49"/>
      <c r="AD371" s="49"/>
      <c r="AE371" s="49"/>
      <c r="AF371" s="49"/>
      <c r="AG371" s="49"/>
      <c r="AH371" s="49"/>
      <c r="AI371" s="49"/>
      <c r="AJ371" s="49"/>
      <c r="AK371" s="49"/>
      <c r="AL371" s="49"/>
      <c r="AM371" s="49"/>
      <c r="AN371" s="49"/>
      <c r="AO371" s="49"/>
      <c r="AP371" s="49"/>
      <c r="AQ371" s="49"/>
      <c r="AR371" s="49"/>
      <c r="AS371" s="49"/>
      <c r="AT371" s="49"/>
      <c r="AU371" s="49"/>
      <c r="AV371" s="49"/>
      <c r="AW371" s="49"/>
      <c r="AX371" s="49"/>
      <c r="AY371" s="49"/>
      <c r="AZ371" s="49"/>
      <c r="BA371" s="49"/>
      <c r="BB371" s="49"/>
      <c r="BC371" s="49"/>
      <c r="BD371" s="49"/>
      <c r="BE371" s="49"/>
      <c r="BF371" s="49"/>
    </row>
    <row r="372" spans="1:58" x14ac:dyDescent="0.25">
      <c r="A372" s="334"/>
      <c r="B372" s="190" t="s">
        <v>247</v>
      </c>
      <c r="C372" s="191">
        <v>240865.01979047243</v>
      </c>
      <c r="D372" s="192">
        <v>11720.048475353535</v>
      </c>
      <c r="E372" s="192">
        <v>10709.092969737312</v>
      </c>
      <c r="F372" s="192">
        <v>35847.048970629854</v>
      </c>
      <c r="G372" s="192">
        <v>84867.832725985892</v>
      </c>
      <c r="H372" s="179">
        <v>23059.015364474999</v>
      </c>
      <c r="I372" s="192">
        <v>38054500.04469309</v>
      </c>
      <c r="J372" s="192">
        <v>11956485.090308709</v>
      </c>
      <c r="K372" s="193">
        <f t="shared" si="11"/>
        <v>37746.94256607323</v>
      </c>
      <c r="L372" s="192">
        <v>25500.822858866366</v>
      </c>
      <c r="M372" s="184">
        <f>H372/L372</f>
        <v>0.90424593324280211</v>
      </c>
      <c r="N372" s="334"/>
      <c r="O372" s="190" t="s">
        <v>247</v>
      </c>
      <c r="P372" s="191">
        <v>964468.62364303321</v>
      </c>
      <c r="Q372" s="192">
        <v>86200.965241053258</v>
      </c>
      <c r="R372" s="192">
        <v>79402.389450435992</v>
      </c>
      <c r="S372" s="192">
        <v>35847.048970629854</v>
      </c>
      <c r="T372" s="192">
        <v>84867.832725985892</v>
      </c>
      <c r="U372" s="179">
        <v>644919.48588119354</v>
      </c>
      <c r="V372" s="192">
        <v>40051695.936114445</v>
      </c>
      <c r="W372" s="192">
        <v>12583991.896528998</v>
      </c>
      <c r="X372" s="193">
        <f t="shared" si="12"/>
        <v>37746.94256607323</v>
      </c>
      <c r="Y372" s="189"/>
      <c r="Z372" s="49"/>
      <c r="AA372" s="49"/>
      <c r="AB372" s="49"/>
      <c r="AC372" s="49"/>
      <c r="AD372" s="49"/>
      <c r="AE372" s="49"/>
      <c r="AF372" s="49"/>
      <c r="AG372" s="49"/>
      <c r="AH372" s="49"/>
      <c r="AI372" s="49"/>
      <c r="AJ372" s="49"/>
      <c r="AK372" s="49"/>
      <c r="AL372" s="49"/>
      <c r="AM372" s="49"/>
      <c r="AN372" s="49"/>
      <c r="AO372" s="49"/>
      <c r="AP372" s="49"/>
      <c r="AQ372" s="49"/>
      <c r="AR372" s="49"/>
      <c r="AS372" s="49"/>
      <c r="AT372" s="49"/>
      <c r="AU372" s="49"/>
      <c r="AV372" s="49"/>
      <c r="AW372" s="49"/>
      <c r="AX372" s="49"/>
      <c r="AY372" s="49"/>
      <c r="AZ372" s="49"/>
      <c r="BA372" s="49"/>
      <c r="BB372" s="49"/>
      <c r="BC372" s="49"/>
      <c r="BD372" s="49"/>
      <c r="BE372" s="49"/>
      <c r="BF372" s="49"/>
    </row>
    <row r="373" spans="1:58" x14ac:dyDescent="0.25">
      <c r="A373" s="334"/>
      <c r="B373" s="190" t="s">
        <v>248</v>
      </c>
      <c r="C373" s="191">
        <v>104232.11273813277</v>
      </c>
      <c r="D373" s="192">
        <v>5355.3819380267041</v>
      </c>
      <c r="E373" s="192">
        <v>4875.532175224731</v>
      </c>
      <c r="F373" s="192">
        <v>16039.890434123248</v>
      </c>
      <c r="G373" s="192">
        <v>39502.10166272831</v>
      </c>
      <c r="H373" s="192">
        <v>10463.279804494761</v>
      </c>
      <c r="I373" s="192">
        <v>16785536.898048274</v>
      </c>
      <c r="J373" s="192">
        <v>5273537.7440477181</v>
      </c>
      <c r="K373" s="193">
        <f t="shared" si="11"/>
        <v>16890.004627131781</v>
      </c>
      <c r="L373" s="192">
        <v>10463.279804494761</v>
      </c>
      <c r="M373" s="322"/>
      <c r="N373" s="334"/>
      <c r="O373" s="190" t="s">
        <v>248</v>
      </c>
      <c r="P373" s="191">
        <v>429092.87979537755</v>
      </c>
      <c r="Q373" s="192">
        <v>39145.264283915814</v>
      </c>
      <c r="R373" s="192">
        <v>35931.287301486387</v>
      </c>
      <c r="S373" s="192">
        <v>16039.890434123248</v>
      </c>
      <c r="T373" s="192">
        <v>39502.10166272831</v>
      </c>
      <c r="U373" s="192">
        <v>292302.7928057246</v>
      </c>
      <c r="V373" s="192">
        <v>17675686.300256494</v>
      </c>
      <c r="W373" s="192">
        <v>5553197.3571872301</v>
      </c>
      <c r="X373" s="193">
        <f t="shared" si="12"/>
        <v>16890.004627131781</v>
      </c>
      <c r="Y373" s="189"/>
      <c r="Z373" s="49"/>
      <c r="AA373" s="49"/>
      <c r="AB373" s="49"/>
      <c r="AC373" s="49"/>
      <c r="AD373" s="49"/>
      <c r="AE373" s="49"/>
      <c r="AF373" s="49"/>
      <c r="AG373" s="49"/>
      <c r="AH373" s="49"/>
      <c r="AI373" s="49"/>
      <c r="AJ373" s="49"/>
      <c r="AK373" s="49"/>
      <c r="AL373" s="49"/>
      <c r="AM373" s="49"/>
      <c r="AN373" s="49"/>
      <c r="AO373" s="49"/>
      <c r="AP373" s="49"/>
      <c r="AQ373" s="49"/>
      <c r="AR373" s="49"/>
      <c r="AS373" s="49"/>
      <c r="AT373" s="49"/>
      <c r="AU373" s="49"/>
      <c r="AV373" s="49"/>
      <c r="AW373" s="49"/>
      <c r="AX373" s="49"/>
      <c r="AY373" s="49"/>
      <c r="AZ373" s="49"/>
      <c r="BA373" s="49"/>
      <c r="BB373" s="49"/>
      <c r="BC373" s="49"/>
      <c r="BD373" s="49"/>
      <c r="BE373" s="49"/>
      <c r="BF373" s="49"/>
    </row>
    <row r="374" spans="1:58" x14ac:dyDescent="0.25">
      <c r="A374" s="334"/>
      <c r="B374" s="190" t="s">
        <v>249</v>
      </c>
      <c r="C374" s="191">
        <v>39798.592495937912</v>
      </c>
      <c r="D374" s="192">
        <v>1338.1012518691834</v>
      </c>
      <c r="E374" s="192">
        <v>1218.9888195259384</v>
      </c>
      <c r="F374" s="192">
        <v>4247.7525030817606</v>
      </c>
      <c r="G374" s="192">
        <v>10016.527127205482</v>
      </c>
      <c r="H374" s="192">
        <v>2865.0632102245872</v>
      </c>
      <c r="I374" s="192">
        <v>4421495.4595979219</v>
      </c>
      <c r="J374" s="192">
        <v>1389096.8191124934</v>
      </c>
      <c r="K374" s="193">
        <f t="shared" si="11"/>
        <v>4472.8833857450936</v>
      </c>
      <c r="L374" s="192">
        <v>2865.0632102245872</v>
      </c>
      <c r="M374" s="322"/>
      <c r="N374" s="334"/>
      <c r="O374" s="190" t="s">
        <v>249</v>
      </c>
      <c r="P374" s="191">
        <v>116077.31706535135</v>
      </c>
      <c r="Q374" s="192">
        <v>10073.204339232598</v>
      </c>
      <c r="R374" s="192">
        <v>9253.4073634077922</v>
      </c>
      <c r="S374" s="192">
        <v>4247.7525030817606</v>
      </c>
      <c r="T374" s="192">
        <v>10016.527127205482</v>
      </c>
      <c r="U374" s="192">
        <v>74804.235305276321</v>
      </c>
      <c r="V374" s="192">
        <v>4646504.134794713</v>
      </c>
      <c r="W374" s="192">
        <v>1459787.5701928202</v>
      </c>
      <c r="X374" s="193">
        <f t="shared" si="12"/>
        <v>4472.8833857450936</v>
      </c>
      <c r="Y374" s="189"/>
      <c r="Z374" s="49"/>
      <c r="AA374" s="49"/>
      <c r="AB374" s="49"/>
      <c r="AC374" s="49"/>
      <c r="AD374" s="49"/>
      <c r="AE374" s="49"/>
      <c r="AF374" s="49"/>
      <c r="AG374" s="49"/>
      <c r="AH374" s="49"/>
      <c r="AI374" s="49"/>
      <c r="AJ374" s="49"/>
      <c r="AK374" s="49"/>
      <c r="AL374" s="49"/>
      <c r="AM374" s="49"/>
      <c r="AN374" s="49"/>
      <c r="AO374" s="49"/>
      <c r="AP374" s="49"/>
      <c r="AQ374" s="49"/>
      <c r="AR374" s="49"/>
      <c r="AS374" s="49"/>
      <c r="AT374" s="49"/>
      <c r="AU374" s="49"/>
      <c r="AV374" s="49"/>
      <c r="AW374" s="49"/>
      <c r="AX374" s="49"/>
      <c r="AY374" s="49"/>
      <c r="AZ374" s="49"/>
      <c r="BA374" s="49"/>
      <c r="BB374" s="49"/>
      <c r="BC374" s="49"/>
      <c r="BD374" s="49"/>
      <c r="BE374" s="49"/>
      <c r="BF374" s="49"/>
    </row>
    <row r="375" spans="1:58" x14ac:dyDescent="0.25">
      <c r="A375" s="334"/>
      <c r="B375" s="190" t="s">
        <v>250</v>
      </c>
      <c r="C375" s="191">
        <v>129055.56590030454</v>
      </c>
      <c r="D375" s="192">
        <v>3202.2261235426695</v>
      </c>
      <c r="E375" s="192">
        <v>2914.462943724001</v>
      </c>
      <c r="F375" s="192">
        <v>5976.558642882329</v>
      </c>
      <c r="G375" s="192">
        <v>14093.194132706138</v>
      </c>
      <c r="H375" s="192">
        <v>20032.524574507559</v>
      </c>
      <c r="I375" s="192">
        <v>6220248.0917760786</v>
      </c>
      <c r="J375" s="192">
        <v>1954209.2654024749</v>
      </c>
      <c r="K375" s="193">
        <f t="shared" si="11"/>
        <v>6293.3162509550921</v>
      </c>
      <c r="L375" s="192">
        <v>20032.524574507559</v>
      </c>
      <c r="M375" s="322"/>
      <c r="N375" s="334"/>
      <c r="O375" s="190" t="s">
        <v>250</v>
      </c>
      <c r="P375" s="191">
        <v>163623.8432913112</v>
      </c>
      <c r="Q375" s="192">
        <v>14172.941164830618</v>
      </c>
      <c r="R375" s="192">
        <v>13019.491284475765</v>
      </c>
      <c r="S375" s="192">
        <v>5976.558642882329</v>
      </c>
      <c r="T375" s="192">
        <v>14093.194132706138</v>
      </c>
      <c r="U375" s="192">
        <v>105249.10681367175</v>
      </c>
      <c r="V375" s="192">
        <v>6537603.3589501483</v>
      </c>
      <c r="W375" s="192">
        <v>2053912.4596136184</v>
      </c>
      <c r="X375" s="193">
        <f t="shared" si="12"/>
        <v>6293.3162509550921</v>
      </c>
      <c r="Y375" s="189"/>
      <c r="Z375" s="49"/>
      <c r="AA375" s="49"/>
      <c r="AB375" s="49"/>
      <c r="AC375" s="49"/>
      <c r="AD375" s="49"/>
      <c r="AE375" s="49"/>
      <c r="AF375" s="49"/>
      <c r="AG375" s="49"/>
      <c r="AH375" s="49"/>
      <c r="AI375" s="49"/>
      <c r="AJ375" s="49"/>
      <c r="AK375" s="49"/>
      <c r="AL375" s="49"/>
      <c r="AM375" s="49"/>
      <c r="AN375" s="49"/>
      <c r="AO375" s="49"/>
      <c r="AP375" s="49"/>
      <c r="AQ375" s="49"/>
      <c r="AR375" s="49"/>
      <c r="AS375" s="49"/>
      <c r="AT375" s="49"/>
      <c r="AU375" s="49"/>
      <c r="AV375" s="49"/>
      <c r="AW375" s="49"/>
      <c r="AX375" s="49"/>
      <c r="AY375" s="49"/>
      <c r="AZ375" s="49"/>
      <c r="BA375" s="49"/>
      <c r="BB375" s="49"/>
      <c r="BC375" s="49"/>
      <c r="BD375" s="49"/>
      <c r="BE375" s="49"/>
      <c r="BF375" s="49"/>
    </row>
    <row r="376" spans="1:58" x14ac:dyDescent="0.25">
      <c r="A376" s="334"/>
      <c r="B376" s="190" t="s">
        <v>251</v>
      </c>
      <c r="C376" s="191">
        <v>23891.346547420166</v>
      </c>
      <c r="D376" s="192">
        <v>965.71748507182951</v>
      </c>
      <c r="E376" s="192">
        <v>871.31725705143674</v>
      </c>
      <c r="F376" s="192">
        <v>3049.5327278967407</v>
      </c>
      <c r="G376" s="192">
        <v>6792.3754290882243</v>
      </c>
      <c r="H376" s="192">
        <v>1926.7612688117454</v>
      </c>
      <c r="I376" s="192">
        <v>3057771.1102860346</v>
      </c>
      <c r="J376" s="192">
        <v>969733.65059973509</v>
      </c>
      <c r="K376" s="193">
        <f t="shared" si="11"/>
        <v>3211.1579624752676</v>
      </c>
      <c r="L376" s="192">
        <v>1926.7612688117454</v>
      </c>
      <c r="M376" s="322"/>
      <c r="N376" s="334"/>
      <c r="O376" s="190" t="s">
        <v>251</v>
      </c>
      <c r="P376" s="191">
        <v>76223.155389657215</v>
      </c>
      <c r="Q376" s="192">
        <v>7002.6153447682836</v>
      </c>
      <c r="R376" s="192">
        <v>6354.5462975307328</v>
      </c>
      <c r="S376" s="192">
        <v>3049.5327278967407</v>
      </c>
      <c r="T376" s="192">
        <v>6792.3754290882234</v>
      </c>
      <c r="U376" s="192">
        <v>49717.142938940997</v>
      </c>
      <c r="V376" s="192">
        <v>3219299.4223022778</v>
      </c>
      <c r="W376" s="192">
        <v>1020966.0494722656</v>
      </c>
      <c r="X376" s="193">
        <f t="shared" si="12"/>
        <v>3211.1579624752676</v>
      </c>
      <c r="Y376" s="189"/>
      <c r="Z376" s="49"/>
      <c r="AA376" s="49"/>
      <c r="AB376" s="49"/>
      <c r="AC376" s="49"/>
      <c r="AD376" s="49"/>
      <c r="AE376" s="49"/>
      <c r="AF376" s="49"/>
      <c r="AG376" s="49"/>
      <c r="AH376" s="49"/>
      <c r="AI376" s="49"/>
      <c r="AJ376" s="49"/>
      <c r="AK376" s="49"/>
      <c r="AL376" s="49"/>
      <c r="AM376" s="49"/>
      <c r="AN376" s="49"/>
      <c r="AO376" s="49"/>
      <c r="AP376" s="49"/>
      <c r="AQ376" s="49"/>
      <c r="AR376" s="49"/>
      <c r="AS376" s="49"/>
      <c r="AT376" s="49"/>
      <c r="AU376" s="49"/>
      <c r="AV376" s="49"/>
      <c r="AW376" s="49"/>
      <c r="AX376" s="49"/>
      <c r="AY376" s="49"/>
      <c r="AZ376" s="49"/>
      <c r="BA376" s="49"/>
      <c r="BB376" s="49"/>
      <c r="BC376" s="49"/>
      <c r="BD376" s="49"/>
      <c r="BE376" s="49"/>
      <c r="BF376" s="49"/>
    </row>
    <row r="377" spans="1:58" x14ac:dyDescent="0.25">
      <c r="A377" s="334"/>
      <c r="B377" s="190" t="s">
        <v>252</v>
      </c>
      <c r="C377" s="191">
        <v>148182.38861295025</v>
      </c>
      <c r="D377" s="192">
        <v>7540.4684561815102</v>
      </c>
      <c r="E377" s="192">
        <v>6876.5516894014327</v>
      </c>
      <c r="F377" s="192">
        <v>21971.646849954901</v>
      </c>
      <c r="G377" s="192">
        <v>53489.9126569699</v>
      </c>
      <c r="H377" s="192">
        <v>16351.367359636943</v>
      </c>
      <c r="I377" s="192">
        <v>24995517.049608558</v>
      </c>
      <c r="J377" s="192">
        <v>7851708.0528617576</v>
      </c>
      <c r="K377" s="193">
        <f t="shared" si="11"/>
        <v>23136.144133002508</v>
      </c>
      <c r="L377" s="192">
        <v>16351.367359636943</v>
      </c>
      <c r="M377" s="322"/>
      <c r="N377" s="334"/>
      <c r="O377" s="190" t="s">
        <v>252</v>
      </c>
      <c r="P377" s="191">
        <v>629250.74509174097</v>
      </c>
      <c r="Q377" s="192">
        <v>55363.444214544448</v>
      </c>
      <c r="R377" s="192">
        <v>50877.903419045339</v>
      </c>
      <c r="S377" s="192">
        <v>21971.646849954901</v>
      </c>
      <c r="T377" s="192">
        <v>53489.9126569699</v>
      </c>
      <c r="U377" s="192">
        <v>425176.21641652129</v>
      </c>
      <c r="V377" s="192">
        <v>26278645.410352502</v>
      </c>
      <c r="W377" s="192">
        <v>8254770.0023660297</v>
      </c>
      <c r="X377" s="193">
        <f t="shared" si="12"/>
        <v>23136.144133002508</v>
      </c>
      <c r="Y377" s="189"/>
      <c r="Z377" s="49"/>
      <c r="AA377" s="49"/>
      <c r="AB377" s="49"/>
      <c r="AC377" s="49"/>
      <c r="AD377" s="49"/>
      <c r="AE377" s="49"/>
      <c r="AF377" s="49"/>
      <c r="AG377" s="49"/>
      <c r="AH377" s="49"/>
      <c r="AI377" s="49"/>
      <c r="AJ377" s="49"/>
      <c r="AK377" s="49"/>
      <c r="AL377" s="49"/>
      <c r="AM377" s="49"/>
      <c r="AN377" s="49"/>
      <c r="AO377" s="49"/>
      <c r="AP377" s="49"/>
      <c r="AQ377" s="49"/>
      <c r="AR377" s="49"/>
      <c r="AS377" s="49"/>
      <c r="AT377" s="49"/>
      <c r="AU377" s="49"/>
      <c r="AV377" s="49"/>
      <c r="AW377" s="49"/>
      <c r="AX377" s="49"/>
      <c r="AY377" s="49"/>
      <c r="AZ377" s="49"/>
      <c r="BA377" s="49"/>
      <c r="BB377" s="49"/>
      <c r="BC377" s="49"/>
      <c r="BD377" s="49"/>
      <c r="BE377" s="49"/>
      <c r="BF377" s="49"/>
    </row>
    <row r="378" spans="1:58" x14ac:dyDescent="0.25">
      <c r="A378" s="334"/>
      <c r="B378" s="190" t="s">
        <v>253</v>
      </c>
      <c r="C378" s="191">
        <v>15566.89674206549</v>
      </c>
      <c r="D378" s="192">
        <v>289.25334194153515</v>
      </c>
      <c r="E378" s="192">
        <v>263.64213060743612</v>
      </c>
      <c r="F378" s="192">
        <v>923.67568709299974</v>
      </c>
      <c r="G378" s="192">
        <v>2176.2665118424675</v>
      </c>
      <c r="H378" s="192">
        <v>573.92659025432135</v>
      </c>
      <c r="I378" s="192">
        <v>953798.65439683804</v>
      </c>
      <c r="J378" s="192">
        <v>299713.13152040285</v>
      </c>
      <c r="K378" s="193">
        <f t="shared" si="11"/>
        <v>972.63049850892867</v>
      </c>
      <c r="L378" s="192">
        <v>573.92659025432135</v>
      </c>
      <c r="M378" s="322"/>
      <c r="N378" s="334"/>
      <c r="O378" s="190" t="s">
        <v>253</v>
      </c>
      <c r="P378" s="191">
        <v>25023.721821120482</v>
      </c>
      <c r="Q378" s="192">
        <v>2185.1914848621504</v>
      </c>
      <c r="R378" s="192">
        <v>2010.5494347943679</v>
      </c>
      <c r="S378" s="192">
        <v>923.67568709299974</v>
      </c>
      <c r="T378" s="192">
        <v>2176.2665118424675</v>
      </c>
      <c r="U378" s="192">
        <v>16245.214803821686</v>
      </c>
      <c r="V378" s="192">
        <v>1003198.7075322606</v>
      </c>
      <c r="W378" s="192">
        <v>315236.16377193679</v>
      </c>
      <c r="X378" s="193">
        <f t="shared" si="12"/>
        <v>972.63049850892867</v>
      </c>
      <c r="Y378" s="189"/>
      <c r="Z378" s="49"/>
      <c r="AA378" s="49"/>
      <c r="AB378" s="49"/>
      <c r="AC378" s="49"/>
      <c r="AD378" s="49"/>
      <c r="AE378" s="49"/>
      <c r="AF378" s="49"/>
      <c r="AG378" s="49"/>
      <c r="AH378" s="49"/>
      <c r="AI378" s="49"/>
      <c r="AJ378" s="49"/>
      <c r="AK378" s="49"/>
      <c r="AL378" s="49"/>
      <c r="AM378" s="49"/>
      <c r="AN378" s="49"/>
      <c r="AO378" s="49"/>
      <c r="AP378" s="49"/>
      <c r="AQ378" s="49"/>
      <c r="AR378" s="49"/>
      <c r="AS378" s="49"/>
      <c r="AT378" s="49"/>
      <c r="AU378" s="49"/>
      <c r="AV378" s="49"/>
      <c r="AW378" s="49"/>
      <c r="AX378" s="49"/>
      <c r="AY378" s="49"/>
      <c r="AZ378" s="49"/>
      <c r="BA378" s="49"/>
      <c r="BB378" s="49"/>
      <c r="BC378" s="49"/>
      <c r="BD378" s="49"/>
      <c r="BE378" s="49"/>
      <c r="BF378" s="49"/>
    </row>
    <row r="379" spans="1:58" ht="15.75" thickBot="1" x14ac:dyDescent="0.3">
      <c r="A379" s="335"/>
      <c r="B379" s="198" t="s">
        <v>254</v>
      </c>
      <c r="C379" s="199">
        <v>898809.63935129263</v>
      </c>
      <c r="D379" s="200">
        <v>34459.041311120171</v>
      </c>
      <c r="E379" s="200">
        <v>31419.124463448006</v>
      </c>
      <c r="F379" s="200">
        <v>96159.142731147789</v>
      </c>
      <c r="G379" s="200">
        <v>230035.34577514217</v>
      </c>
      <c r="H379" s="200">
        <v>97122.512804417172</v>
      </c>
      <c r="I379" s="200">
        <v>102835675.11323524</v>
      </c>
      <c r="J379" s="200">
        <v>32316792.029216312</v>
      </c>
      <c r="K379" s="201">
        <f t="shared" si="11"/>
        <v>101255.57729589862</v>
      </c>
      <c r="L379" s="200">
        <v>99564.32029880854</v>
      </c>
      <c r="M379" s="184">
        <f>H379/L379</f>
        <v>0.9754750749358494</v>
      </c>
      <c r="N379" s="335"/>
      <c r="O379" s="198" t="s">
        <v>254</v>
      </c>
      <c r="P379" s="199">
        <v>2638176.6847883281</v>
      </c>
      <c r="Q379" s="200">
        <v>233301.55194915013</v>
      </c>
      <c r="R379" s="200">
        <v>214471.40924933276</v>
      </c>
      <c r="S379" s="200">
        <v>96159.142731147789</v>
      </c>
      <c r="T379" s="200">
        <v>230035.34577514217</v>
      </c>
      <c r="U379" s="200">
        <v>1750692.6025814214</v>
      </c>
      <c r="V379" s="200">
        <v>108191501.38587889</v>
      </c>
      <c r="W379" s="200">
        <v>33999909.730992042</v>
      </c>
      <c r="X379" s="201">
        <f t="shared" si="12"/>
        <v>101255.57729589862</v>
      </c>
      <c r="Y379" s="189"/>
      <c r="Z379" s="49"/>
      <c r="AA379" s="49"/>
      <c r="AB379" s="49"/>
      <c r="AC379" s="49"/>
      <c r="AD379" s="49"/>
      <c r="AE379" s="49"/>
      <c r="AF379" s="49"/>
      <c r="AG379" s="49"/>
      <c r="AH379" s="49"/>
      <c r="AI379" s="49"/>
      <c r="AJ379" s="49"/>
      <c r="AK379" s="49"/>
      <c r="AL379" s="49"/>
      <c r="AM379" s="49"/>
      <c r="AN379" s="49"/>
      <c r="AO379" s="49"/>
      <c r="AP379" s="49"/>
      <c r="AQ379" s="49"/>
      <c r="AR379" s="49"/>
      <c r="AS379" s="49"/>
      <c r="AT379" s="49"/>
      <c r="AU379" s="49"/>
      <c r="AV379" s="49"/>
      <c r="AW379" s="49"/>
      <c r="AX379" s="49"/>
      <c r="AY379" s="49"/>
      <c r="AZ379" s="49"/>
      <c r="BA379" s="49"/>
      <c r="BB379" s="49"/>
      <c r="BC379" s="49"/>
      <c r="BD379" s="49"/>
      <c r="BE379" s="49"/>
      <c r="BF379" s="49"/>
    </row>
    <row r="380" spans="1:58" ht="15.75" thickTop="1" x14ac:dyDescent="0.25">
      <c r="A380" s="333">
        <f>A370+1</f>
        <v>2039</v>
      </c>
      <c r="B380" s="185" t="s">
        <v>245</v>
      </c>
      <c r="C380" s="186">
        <v>39629.22103001763</v>
      </c>
      <c r="D380" s="187">
        <v>595.89110876373081</v>
      </c>
      <c r="E380" s="187">
        <v>543.05119181741918</v>
      </c>
      <c r="F380" s="187">
        <v>1988.6719503135926</v>
      </c>
      <c r="G380" s="187">
        <v>4695.0725309435666</v>
      </c>
      <c r="H380" s="187">
        <v>1349.9197890873347</v>
      </c>
      <c r="I380" s="187">
        <v>2082769.4882455212</v>
      </c>
      <c r="J380" s="187">
        <v>654341.47196797794</v>
      </c>
      <c r="K380" s="188">
        <f t="shared" si="11"/>
        <v>2094.0715636802129</v>
      </c>
      <c r="L380" s="187">
        <v>1349.9197890873347</v>
      </c>
      <c r="M380" s="322"/>
      <c r="N380" s="333">
        <f>N370+1</f>
        <v>2039</v>
      </c>
      <c r="O380" s="185" t="s">
        <v>245</v>
      </c>
      <c r="P380" s="186">
        <v>57522.962900901373</v>
      </c>
      <c r="Q380" s="187">
        <v>4746.2648626229193</v>
      </c>
      <c r="R380" s="187">
        <v>4362.9924813474163</v>
      </c>
      <c r="S380" s="187">
        <v>1988.6719503135926</v>
      </c>
      <c r="T380" s="187">
        <v>4695.0725309435666</v>
      </c>
      <c r="U380" s="187">
        <v>35364.760916489839</v>
      </c>
      <c r="V380" s="187">
        <v>2190490.7749668914</v>
      </c>
      <c r="W380" s="187">
        <v>688184.15388335986</v>
      </c>
      <c r="X380" s="188">
        <f t="shared" si="12"/>
        <v>2094.0715636802129</v>
      </c>
      <c r="Y380" s="189"/>
      <c r="Z380" s="49"/>
      <c r="AA380" s="49"/>
      <c r="AB380" s="49"/>
      <c r="AC380" s="49"/>
      <c r="AD380" s="49"/>
      <c r="AE380" s="49"/>
      <c r="AF380" s="49"/>
      <c r="AG380" s="49"/>
      <c r="AH380" s="49"/>
      <c r="AI380" s="49"/>
      <c r="AJ380" s="49"/>
      <c r="AK380" s="49"/>
      <c r="AL380" s="49"/>
      <c r="AM380" s="49"/>
      <c r="AN380" s="49"/>
      <c r="AO380" s="49"/>
      <c r="AP380" s="49"/>
      <c r="AQ380" s="49"/>
      <c r="AR380" s="49"/>
      <c r="AS380" s="49"/>
      <c r="AT380" s="49"/>
      <c r="AU380" s="49"/>
      <c r="AV380" s="49"/>
      <c r="AW380" s="49"/>
      <c r="AX380" s="49"/>
      <c r="AY380" s="49"/>
      <c r="AZ380" s="49"/>
      <c r="BA380" s="49"/>
      <c r="BB380" s="49"/>
      <c r="BC380" s="49"/>
      <c r="BD380" s="49"/>
      <c r="BE380" s="49"/>
      <c r="BF380" s="49"/>
    </row>
    <row r="381" spans="1:58" x14ac:dyDescent="0.25">
      <c r="A381" s="334"/>
      <c r="B381" s="190" t="s">
        <v>246</v>
      </c>
      <c r="C381" s="191">
        <v>163912.72965637516</v>
      </c>
      <c r="D381" s="192">
        <v>3585.5319902608735</v>
      </c>
      <c r="E381" s="192">
        <v>3268.2399901380968</v>
      </c>
      <c r="F381" s="192">
        <v>6381.7651833833925</v>
      </c>
      <c r="G381" s="192">
        <v>15032.268470116469</v>
      </c>
      <c r="H381" s="192">
        <v>21221.723805781301</v>
      </c>
      <c r="I381" s="192">
        <v>6539482.9741422776</v>
      </c>
      <c r="J381" s="192">
        <v>2054502.9764820226</v>
      </c>
      <c r="K381" s="193">
        <f t="shared" si="11"/>
        <v>6719.9987381027122</v>
      </c>
      <c r="L381" s="192">
        <v>21221.723805781301</v>
      </c>
      <c r="M381" s="322"/>
      <c r="N381" s="334"/>
      <c r="O381" s="190" t="s">
        <v>246</v>
      </c>
      <c r="P381" s="191">
        <v>184629.17694662881</v>
      </c>
      <c r="Q381" s="192">
        <v>15043.872567226193</v>
      </c>
      <c r="R381" s="192">
        <v>13840.362761848099</v>
      </c>
      <c r="S381" s="192">
        <v>6381.7651833833925</v>
      </c>
      <c r="T381" s="192">
        <v>15032.268470116469</v>
      </c>
      <c r="U381" s="192">
        <v>111608.83415111847</v>
      </c>
      <c r="V381" s="192">
        <v>6878079.9884231687</v>
      </c>
      <c r="W381" s="192">
        <v>2160879.6696271342</v>
      </c>
      <c r="X381" s="193">
        <f t="shared" si="12"/>
        <v>6719.9987381027122</v>
      </c>
      <c r="Y381" s="189"/>
      <c r="Z381" s="49"/>
      <c r="AA381" s="49"/>
      <c r="AB381" s="49"/>
      <c r="AC381" s="49"/>
      <c r="AD381" s="49"/>
      <c r="AE381" s="49"/>
      <c r="AF381" s="49"/>
      <c r="AG381" s="49"/>
      <c r="AH381" s="49"/>
      <c r="AI381" s="49"/>
      <c r="AJ381" s="49"/>
      <c r="AK381" s="49"/>
      <c r="AL381" s="49"/>
      <c r="AM381" s="49"/>
      <c r="AN381" s="49"/>
      <c r="AO381" s="49"/>
      <c r="AP381" s="49"/>
      <c r="AQ381" s="49"/>
      <c r="AR381" s="49"/>
      <c r="AS381" s="49"/>
      <c r="AT381" s="49"/>
      <c r="AU381" s="49"/>
      <c r="AV381" s="49"/>
      <c r="AW381" s="49"/>
      <c r="AX381" s="49"/>
      <c r="AY381" s="49"/>
      <c r="AZ381" s="49"/>
      <c r="BA381" s="49"/>
      <c r="BB381" s="49"/>
      <c r="BC381" s="49"/>
      <c r="BD381" s="49"/>
      <c r="BE381" s="49"/>
      <c r="BF381" s="49"/>
    </row>
    <row r="382" spans="1:58" x14ac:dyDescent="0.25">
      <c r="A382" s="334"/>
      <c r="B382" s="190" t="s">
        <v>247</v>
      </c>
      <c r="C382" s="191">
        <v>245001.26260505378</v>
      </c>
      <c r="D382" s="192">
        <v>12247.450656744444</v>
      </c>
      <c r="E382" s="192">
        <v>11191.002153375488</v>
      </c>
      <c r="F382" s="192">
        <v>37460.166174308193</v>
      </c>
      <c r="G382" s="192">
        <v>88686.885198655247</v>
      </c>
      <c r="H382" s="179">
        <v>24096.671055876373</v>
      </c>
      <c r="I382" s="192">
        <v>39766952.546704285</v>
      </c>
      <c r="J382" s="192">
        <v>12494526.919372603</v>
      </c>
      <c r="K382" s="193">
        <f t="shared" si="11"/>
        <v>39445.554981546527</v>
      </c>
      <c r="L382" s="192">
        <v>26648.359887515351</v>
      </c>
      <c r="M382" s="184">
        <f>H382/L382</f>
        <v>0.90424593324280222</v>
      </c>
      <c r="N382" s="334"/>
      <c r="O382" s="190" t="s">
        <v>247</v>
      </c>
      <c r="P382" s="191">
        <v>1007869.7117069697</v>
      </c>
      <c r="Q382" s="192">
        <v>90080.008676900645</v>
      </c>
      <c r="R382" s="192">
        <v>82975.49697570561</v>
      </c>
      <c r="S382" s="192">
        <v>37460.166174308193</v>
      </c>
      <c r="T382" s="192">
        <v>88686.885198655247</v>
      </c>
      <c r="U382" s="179">
        <v>673940.86274584732</v>
      </c>
      <c r="V382" s="192">
        <v>41854022.253239594</v>
      </c>
      <c r="W382" s="192">
        <v>13150271.531872805</v>
      </c>
      <c r="X382" s="193">
        <f t="shared" si="12"/>
        <v>39445.554981546527</v>
      </c>
      <c r="Y382" s="189"/>
      <c r="Z382" s="49"/>
      <c r="AA382" s="49"/>
      <c r="AB382" s="49"/>
      <c r="AC382" s="49"/>
      <c r="AD382" s="49"/>
      <c r="AE382" s="49"/>
      <c r="AF382" s="49"/>
      <c r="AG382" s="49"/>
      <c r="AH382" s="49"/>
      <c r="AI382" s="49"/>
      <c r="AJ382" s="49"/>
      <c r="AK382" s="49"/>
      <c r="AL382" s="49"/>
      <c r="AM382" s="49"/>
      <c r="AN382" s="49"/>
      <c r="AO382" s="49"/>
      <c r="AP382" s="49"/>
      <c r="AQ382" s="49"/>
      <c r="AR382" s="49"/>
      <c r="AS382" s="49"/>
      <c r="AT382" s="49"/>
      <c r="AU382" s="49"/>
      <c r="AV382" s="49"/>
      <c r="AW382" s="49"/>
      <c r="AX382" s="49"/>
      <c r="AY382" s="49"/>
      <c r="AZ382" s="49"/>
      <c r="BA382" s="49"/>
      <c r="BB382" s="49"/>
      <c r="BC382" s="49"/>
      <c r="BD382" s="49"/>
      <c r="BE382" s="49"/>
      <c r="BF382" s="49"/>
    </row>
    <row r="383" spans="1:58" x14ac:dyDescent="0.25">
      <c r="A383" s="334"/>
      <c r="B383" s="190" t="s">
        <v>248</v>
      </c>
      <c r="C383" s="191">
        <v>104123.48970681368</v>
      </c>
      <c r="D383" s="192">
        <v>5510.6880142294776</v>
      </c>
      <c r="E383" s="192">
        <v>5016.9226083062476</v>
      </c>
      <c r="F383" s="192">
        <v>16505.04725671282</v>
      </c>
      <c r="G383" s="192">
        <v>40647.662610947424</v>
      </c>
      <c r="H383" s="192">
        <v>10766.714918825108</v>
      </c>
      <c r="I383" s="192">
        <v>17272317.468091674</v>
      </c>
      <c r="J383" s="192">
        <v>5426470.3386251014</v>
      </c>
      <c r="K383" s="193">
        <f t="shared" si="11"/>
        <v>17379.814761318597</v>
      </c>
      <c r="L383" s="192">
        <v>10766.714918825108</v>
      </c>
      <c r="M383" s="322"/>
      <c r="N383" s="334"/>
      <c r="O383" s="190" t="s">
        <v>248</v>
      </c>
      <c r="P383" s="191">
        <v>441536.57330944343</v>
      </c>
      <c r="Q383" s="192">
        <v>40280.476948149371</v>
      </c>
      <c r="R383" s="192">
        <v>36973.294633229489</v>
      </c>
      <c r="S383" s="192">
        <v>16505.04725671282</v>
      </c>
      <c r="T383" s="192">
        <v>40647.662610947424</v>
      </c>
      <c r="U383" s="192">
        <v>300779.57379709056</v>
      </c>
      <c r="V383" s="192">
        <v>18188281.202963933</v>
      </c>
      <c r="W383" s="192">
        <v>5714240.0805456582</v>
      </c>
      <c r="X383" s="193">
        <f t="shared" si="12"/>
        <v>17379.814761318597</v>
      </c>
      <c r="Y383" s="189"/>
      <c r="Z383" s="49"/>
      <c r="AA383" s="49"/>
      <c r="AB383" s="49"/>
      <c r="AC383" s="49"/>
      <c r="AD383" s="49"/>
      <c r="AE383" s="49"/>
      <c r="AF383" s="49"/>
      <c r="AG383" s="49"/>
      <c r="AH383" s="49"/>
      <c r="AI383" s="49"/>
      <c r="AJ383" s="49"/>
      <c r="AK383" s="49"/>
      <c r="AL383" s="49"/>
      <c r="AM383" s="49"/>
      <c r="AN383" s="49"/>
      <c r="AO383" s="49"/>
      <c r="AP383" s="49"/>
      <c r="AQ383" s="49"/>
      <c r="AR383" s="49"/>
      <c r="AS383" s="49"/>
      <c r="AT383" s="49"/>
      <c r="AU383" s="49"/>
      <c r="AV383" s="49"/>
      <c r="AW383" s="49"/>
      <c r="AX383" s="49"/>
      <c r="AY383" s="49"/>
      <c r="AZ383" s="49"/>
      <c r="BA383" s="49"/>
      <c r="BB383" s="49"/>
      <c r="BC383" s="49"/>
      <c r="BD383" s="49"/>
      <c r="BE383" s="49"/>
      <c r="BF383" s="49"/>
    </row>
    <row r="384" spans="1:58" x14ac:dyDescent="0.25">
      <c r="A384" s="334"/>
      <c r="B384" s="190" t="s">
        <v>249</v>
      </c>
      <c r="C384" s="191">
        <v>41247.346809703798</v>
      </c>
      <c r="D384" s="192">
        <v>1405.0063144626426</v>
      </c>
      <c r="E384" s="192">
        <v>1279.9382605022356</v>
      </c>
      <c r="F384" s="192">
        <v>4460.1401282358493</v>
      </c>
      <c r="G384" s="192">
        <v>10517.353483565756</v>
      </c>
      <c r="H384" s="192">
        <v>3008.3163707358167</v>
      </c>
      <c r="I384" s="192">
        <v>4642570.2325778184</v>
      </c>
      <c r="J384" s="192">
        <v>1458551.6600681182</v>
      </c>
      <c r="K384" s="193">
        <f t="shared" si="11"/>
        <v>4696.5275550323486</v>
      </c>
      <c r="L384" s="192">
        <v>3008.3163707358167</v>
      </c>
      <c r="M384" s="322"/>
      <c r="N384" s="334"/>
      <c r="O384" s="190" t="s">
        <v>249</v>
      </c>
      <c r="P384" s="191">
        <v>121881.18291861893</v>
      </c>
      <c r="Q384" s="192">
        <v>10576.864556194228</v>
      </c>
      <c r="R384" s="192">
        <v>9716.0777315781816</v>
      </c>
      <c r="S384" s="192">
        <v>4460.1401282358493</v>
      </c>
      <c r="T384" s="192">
        <v>10517.353483565756</v>
      </c>
      <c r="U384" s="192">
        <v>78544.447070540133</v>
      </c>
      <c r="V384" s="192">
        <v>4878829.3415344497</v>
      </c>
      <c r="W384" s="192">
        <v>1532776.9487024613</v>
      </c>
      <c r="X384" s="193">
        <f t="shared" si="12"/>
        <v>4696.5275550323486</v>
      </c>
      <c r="Y384" s="189"/>
      <c r="Z384" s="49"/>
      <c r="AA384" s="49"/>
      <c r="AB384" s="49"/>
      <c r="AC384" s="49"/>
      <c r="AD384" s="49"/>
      <c r="AE384" s="49"/>
      <c r="AF384" s="49"/>
      <c r="AG384" s="49"/>
      <c r="AH384" s="49"/>
      <c r="AI384" s="49"/>
      <c r="AJ384" s="49"/>
      <c r="AK384" s="49"/>
      <c r="AL384" s="49"/>
      <c r="AM384" s="49"/>
      <c r="AN384" s="49"/>
      <c r="AO384" s="49"/>
      <c r="AP384" s="49"/>
      <c r="AQ384" s="49"/>
      <c r="AR384" s="49"/>
      <c r="AS384" s="49"/>
      <c r="AT384" s="49"/>
      <c r="AU384" s="49"/>
      <c r="AV384" s="49"/>
      <c r="AW384" s="49"/>
      <c r="AX384" s="49"/>
      <c r="AY384" s="49"/>
      <c r="AZ384" s="49"/>
      <c r="BA384" s="49"/>
      <c r="BB384" s="49"/>
      <c r="BC384" s="49"/>
      <c r="BD384" s="49"/>
      <c r="BE384" s="49"/>
      <c r="BF384" s="49"/>
    </row>
    <row r="385" spans="1:58" x14ac:dyDescent="0.25">
      <c r="A385" s="334"/>
      <c r="B385" s="190" t="s">
        <v>250</v>
      </c>
      <c r="C385" s="191">
        <v>135404.36767593652</v>
      </c>
      <c r="D385" s="192">
        <v>3362.3374297198034</v>
      </c>
      <c r="E385" s="192">
        <v>3060.1860909102011</v>
      </c>
      <c r="F385" s="192">
        <v>6275.3865750264458</v>
      </c>
      <c r="G385" s="192">
        <v>14797.853839341447</v>
      </c>
      <c r="H385" s="192">
        <v>21034.15080323294</v>
      </c>
      <c r="I385" s="192">
        <v>6531260.4963648831</v>
      </c>
      <c r="J385" s="192">
        <v>2051919.7286725987</v>
      </c>
      <c r="K385" s="193">
        <f t="shared" si="11"/>
        <v>6607.9820635028473</v>
      </c>
      <c r="L385" s="192">
        <v>21034.15080323294</v>
      </c>
      <c r="M385" s="322"/>
      <c r="N385" s="334"/>
      <c r="O385" s="190" t="s">
        <v>250</v>
      </c>
      <c r="P385" s="191">
        <v>171805.03545587676</v>
      </c>
      <c r="Q385" s="192">
        <v>14881.588223072151</v>
      </c>
      <c r="R385" s="192">
        <v>13670.465848699556</v>
      </c>
      <c r="S385" s="192">
        <v>6275.3865750264458</v>
      </c>
      <c r="T385" s="192">
        <v>14797.853839341447</v>
      </c>
      <c r="U385" s="192">
        <v>110511.56215435534</v>
      </c>
      <c r="V385" s="192">
        <v>6864483.5268976567</v>
      </c>
      <c r="W385" s="192">
        <v>2156608.0825942997</v>
      </c>
      <c r="X385" s="193">
        <f t="shared" si="12"/>
        <v>6607.9820635028473</v>
      </c>
      <c r="Y385" s="189"/>
      <c r="Z385" s="49"/>
      <c r="AA385" s="49"/>
      <c r="AB385" s="49"/>
      <c r="AC385" s="49"/>
      <c r="AD385" s="49"/>
      <c r="AE385" s="49"/>
      <c r="AF385" s="49"/>
      <c r="AG385" s="49"/>
      <c r="AH385" s="49"/>
      <c r="AI385" s="49"/>
      <c r="AJ385" s="49"/>
      <c r="AK385" s="49"/>
      <c r="AL385" s="49"/>
      <c r="AM385" s="49"/>
      <c r="AN385" s="49"/>
      <c r="AO385" s="49"/>
      <c r="AP385" s="49"/>
      <c r="AQ385" s="49"/>
      <c r="AR385" s="49"/>
      <c r="AS385" s="49"/>
      <c r="AT385" s="49"/>
      <c r="AU385" s="49"/>
      <c r="AV385" s="49"/>
      <c r="AW385" s="49"/>
      <c r="AX385" s="49"/>
      <c r="AY385" s="49"/>
      <c r="AZ385" s="49"/>
      <c r="BA385" s="49"/>
      <c r="BB385" s="49"/>
      <c r="BC385" s="49"/>
      <c r="BD385" s="49"/>
      <c r="BE385" s="49"/>
      <c r="BF385" s="49"/>
    </row>
    <row r="386" spans="1:58" x14ac:dyDescent="0.25">
      <c r="A386" s="334"/>
      <c r="B386" s="190" t="s">
        <v>251</v>
      </c>
      <c r="C386" s="191">
        <v>24163.672218195585</v>
      </c>
      <c r="D386" s="192">
        <v>997.58616207919999</v>
      </c>
      <c r="E386" s="192">
        <v>900.07072653413411</v>
      </c>
      <c r="F386" s="192">
        <v>3150.1673079173329</v>
      </c>
      <c r="G386" s="192">
        <v>7016.5238182481353</v>
      </c>
      <c r="H386" s="192">
        <v>1990.344390682533</v>
      </c>
      <c r="I386" s="192">
        <v>3158677.5569254742</v>
      </c>
      <c r="J386" s="192">
        <v>1001734.8610695264</v>
      </c>
      <c r="K386" s="193">
        <f t="shared" si="11"/>
        <v>3317.1261752369514</v>
      </c>
      <c r="L386" s="192">
        <v>1990.344390682533</v>
      </c>
      <c r="M386" s="322"/>
      <c r="N386" s="334"/>
      <c r="O386" s="190" t="s">
        <v>251</v>
      </c>
      <c r="P386" s="191">
        <v>78738.519517515917</v>
      </c>
      <c r="Q386" s="192">
        <v>7233.7016511456368</v>
      </c>
      <c r="R386" s="192">
        <v>6564.2463253492479</v>
      </c>
      <c r="S386" s="192">
        <v>3150.1673079173329</v>
      </c>
      <c r="T386" s="192">
        <v>7016.5238182481353</v>
      </c>
      <c r="U386" s="192">
        <v>51357.808655926048</v>
      </c>
      <c r="V386" s="192">
        <v>3325536.3032382531</v>
      </c>
      <c r="W386" s="192">
        <v>1054657.9291048504</v>
      </c>
      <c r="X386" s="193">
        <f t="shared" si="12"/>
        <v>3317.1261752369514</v>
      </c>
      <c r="Y386" s="189"/>
      <c r="Z386" s="49"/>
      <c r="AA386" s="49"/>
      <c r="AB386" s="49"/>
      <c r="AC386" s="49"/>
      <c r="AD386" s="49"/>
      <c r="AE386" s="49"/>
      <c r="AF386" s="49"/>
      <c r="AG386" s="49"/>
      <c r="AH386" s="49"/>
      <c r="AI386" s="49"/>
      <c r="AJ386" s="49"/>
      <c r="AK386" s="49"/>
      <c r="AL386" s="49"/>
      <c r="AM386" s="49"/>
      <c r="AN386" s="49"/>
      <c r="AO386" s="49"/>
      <c r="AP386" s="49"/>
      <c r="AQ386" s="49"/>
      <c r="AR386" s="49"/>
      <c r="AS386" s="49"/>
      <c r="AT386" s="49"/>
      <c r="AU386" s="49"/>
      <c r="AV386" s="49"/>
      <c r="AW386" s="49"/>
      <c r="AX386" s="49"/>
      <c r="AY386" s="49"/>
      <c r="AZ386" s="49"/>
      <c r="BA386" s="49"/>
      <c r="BB386" s="49"/>
      <c r="BC386" s="49"/>
      <c r="BD386" s="49"/>
      <c r="BE386" s="49"/>
      <c r="BF386" s="49"/>
    </row>
    <row r="387" spans="1:58" x14ac:dyDescent="0.25">
      <c r="A387" s="334"/>
      <c r="B387" s="190" t="s">
        <v>252</v>
      </c>
      <c r="C387" s="191">
        <v>153306.17452835789</v>
      </c>
      <c r="D387" s="192">
        <v>8001.2608355125049</v>
      </c>
      <c r="E387" s="192">
        <v>7296.8574903529652</v>
      </c>
      <c r="F387" s="192">
        <v>23250.466080229711</v>
      </c>
      <c r="G387" s="192">
        <v>56629.865082525139</v>
      </c>
      <c r="H387" s="192">
        <v>17372.838035530847</v>
      </c>
      <c r="I387" s="192">
        <v>26566580.356995866</v>
      </c>
      <c r="J387" s="192">
        <v>8345190.4512332743</v>
      </c>
      <c r="K387" s="193">
        <f t="shared" si="11"/>
        <v>24482.740782481884</v>
      </c>
      <c r="L387" s="192">
        <v>17372.838035530847</v>
      </c>
      <c r="M387" s="322"/>
      <c r="N387" s="334"/>
      <c r="O387" s="190" t="s">
        <v>252</v>
      </c>
      <c r="P387" s="191">
        <v>667585.1475138074</v>
      </c>
      <c r="Q387" s="192">
        <v>58761.192839717281</v>
      </c>
      <c r="R387" s="192">
        <v>54000.795423835647</v>
      </c>
      <c r="S387" s="192">
        <v>23250.466080229708</v>
      </c>
      <c r="T387" s="192">
        <v>56629.865082525139</v>
      </c>
      <c r="U387" s="192">
        <v>451715.35704506235</v>
      </c>
      <c r="V387" s="192">
        <v>27928636.407581352</v>
      </c>
      <c r="W387" s="192">
        <v>8773044.1149144731</v>
      </c>
      <c r="X387" s="193">
        <f t="shared" si="12"/>
        <v>24482.74078248188</v>
      </c>
      <c r="Y387" s="189"/>
      <c r="Z387" s="49"/>
      <c r="AA387" s="49"/>
      <c r="AB387" s="49"/>
      <c r="AC387" s="49"/>
      <c r="AD387" s="49"/>
      <c r="AE387" s="49"/>
      <c r="AF387" s="49"/>
      <c r="AG387" s="49"/>
      <c r="AH387" s="49"/>
      <c r="AI387" s="49"/>
      <c r="AJ387" s="49"/>
      <c r="AK387" s="49"/>
      <c r="AL387" s="49"/>
      <c r="AM387" s="49"/>
      <c r="AN387" s="49"/>
      <c r="AO387" s="49"/>
      <c r="AP387" s="49"/>
      <c r="AQ387" s="49"/>
      <c r="AR387" s="49"/>
      <c r="AS387" s="49"/>
      <c r="AT387" s="49"/>
      <c r="AU387" s="49"/>
      <c r="AV387" s="49"/>
      <c r="AW387" s="49"/>
      <c r="AX387" s="49"/>
      <c r="AY387" s="49"/>
      <c r="AZ387" s="49"/>
      <c r="BA387" s="49"/>
      <c r="BB387" s="49"/>
      <c r="BC387" s="49"/>
      <c r="BD387" s="49"/>
      <c r="BE387" s="49"/>
      <c r="BF387" s="49"/>
    </row>
    <row r="388" spans="1:58" x14ac:dyDescent="0.25">
      <c r="A388" s="334"/>
      <c r="B388" s="190" t="s">
        <v>253</v>
      </c>
      <c r="C388" s="191">
        <v>15054.481067531025</v>
      </c>
      <c r="D388" s="192">
        <v>294.17064875454116</v>
      </c>
      <c r="E388" s="192">
        <v>268.12404682776241</v>
      </c>
      <c r="F388" s="192">
        <v>939.37817377358056</v>
      </c>
      <c r="G388" s="192">
        <v>2213.2630425437887</v>
      </c>
      <c r="H388" s="192">
        <v>583.68334228864467</v>
      </c>
      <c r="I388" s="192">
        <v>970013.23152158409</v>
      </c>
      <c r="J388" s="192">
        <v>304808.25475624966</v>
      </c>
      <c r="K388" s="193">
        <f t="shared" si="11"/>
        <v>989.16521698358031</v>
      </c>
      <c r="L388" s="192">
        <v>583.68334228864467</v>
      </c>
      <c r="M388" s="322"/>
      <c r="N388" s="334"/>
      <c r="O388" s="190" t="s">
        <v>253</v>
      </c>
      <c r="P388" s="191">
        <v>25449.125092079525</v>
      </c>
      <c r="Q388" s="192">
        <v>2222.3397401048069</v>
      </c>
      <c r="R388" s="192">
        <v>2044.7287751858717</v>
      </c>
      <c r="S388" s="192">
        <v>939.37817377358056</v>
      </c>
      <c r="T388" s="192">
        <v>2213.2630425437887</v>
      </c>
      <c r="U388" s="192">
        <v>16521.383455486652</v>
      </c>
      <c r="V388" s="192">
        <v>1020253.0855603088</v>
      </c>
      <c r="W388" s="192">
        <v>320595.1785560596</v>
      </c>
      <c r="X388" s="193">
        <f t="shared" si="12"/>
        <v>989.16521698358031</v>
      </c>
      <c r="Y388" s="189"/>
      <c r="Z388" s="49"/>
      <c r="AA388" s="49"/>
      <c r="AB388" s="49"/>
      <c r="AC388" s="49"/>
      <c r="AD388" s="49"/>
      <c r="AE388" s="49"/>
      <c r="AF388" s="49"/>
      <c r="AG388" s="49"/>
      <c r="AH388" s="49"/>
      <c r="AI388" s="49"/>
      <c r="AJ388" s="49"/>
      <c r="AK388" s="49"/>
      <c r="AL388" s="49"/>
      <c r="AM388" s="49"/>
      <c r="AN388" s="49"/>
      <c r="AO388" s="49"/>
      <c r="AP388" s="49"/>
      <c r="AQ388" s="49"/>
      <c r="AR388" s="49"/>
      <c r="AS388" s="49"/>
      <c r="AT388" s="49"/>
      <c r="AU388" s="49"/>
      <c r="AV388" s="49"/>
      <c r="AW388" s="49"/>
      <c r="AX388" s="49"/>
      <c r="AY388" s="49"/>
      <c r="AZ388" s="49"/>
      <c r="BA388" s="49"/>
      <c r="BB388" s="49"/>
      <c r="BC388" s="49"/>
      <c r="BD388" s="49"/>
      <c r="BE388" s="49"/>
      <c r="BF388" s="49"/>
    </row>
    <row r="389" spans="1:58" ht="15.75" thickBot="1" x14ac:dyDescent="0.3">
      <c r="A389" s="335"/>
      <c r="B389" s="198" t="s">
        <v>254</v>
      </c>
      <c r="C389" s="199">
        <v>921842.74529798527</v>
      </c>
      <c r="D389" s="200">
        <v>35999.923160527214</v>
      </c>
      <c r="E389" s="200">
        <v>32824.39255876455</v>
      </c>
      <c r="F389" s="200">
        <v>100411.18882990094</v>
      </c>
      <c r="G389" s="200">
        <v>240236.74807688693</v>
      </c>
      <c r="H389" s="200">
        <v>101424.36251204088</v>
      </c>
      <c r="I389" s="200">
        <v>107530624.35156938</v>
      </c>
      <c r="J389" s="200">
        <v>33792046.662247472</v>
      </c>
      <c r="K389" s="201">
        <f t="shared" si="11"/>
        <v>105732.98183788569</v>
      </c>
      <c r="L389" s="200">
        <v>103976.05134367986</v>
      </c>
      <c r="M389" s="184">
        <f>H389/L389</f>
        <v>0.97545887924513797</v>
      </c>
      <c r="N389" s="335"/>
      <c r="O389" s="198" t="s">
        <v>254</v>
      </c>
      <c r="P389" s="199">
        <v>2757017.4353618417</v>
      </c>
      <c r="Q389" s="200">
        <v>243826.31006513324</v>
      </c>
      <c r="R389" s="200">
        <v>224148.46095677913</v>
      </c>
      <c r="S389" s="200">
        <v>100411.18882990093</v>
      </c>
      <c r="T389" s="200">
        <v>240236.74807688693</v>
      </c>
      <c r="U389" s="200">
        <v>1830344.5899919167</v>
      </c>
      <c r="V389" s="200">
        <v>113128612.8844056</v>
      </c>
      <c r="W389" s="200">
        <v>35551257.689801104</v>
      </c>
      <c r="X389" s="201">
        <f t="shared" si="12"/>
        <v>105732.98183788567</v>
      </c>
      <c r="Y389" s="189"/>
      <c r="Z389" s="49"/>
      <c r="AA389" s="49"/>
      <c r="AB389" s="49"/>
      <c r="AC389" s="49"/>
      <c r="AD389" s="49"/>
      <c r="AE389" s="49"/>
      <c r="AF389" s="49"/>
      <c r="AG389" s="49"/>
      <c r="AH389" s="49"/>
      <c r="AI389" s="49"/>
      <c r="AJ389" s="49"/>
      <c r="AK389" s="49"/>
      <c r="AL389" s="49"/>
      <c r="AM389" s="49"/>
      <c r="AN389" s="49"/>
      <c r="AO389" s="49"/>
      <c r="AP389" s="49"/>
      <c r="AQ389" s="49"/>
      <c r="AR389" s="49"/>
      <c r="AS389" s="49"/>
      <c r="AT389" s="49"/>
      <c r="AU389" s="49"/>
      <c r="AV389" s="49"/>
      <c r="AW389" s="49"/>
      <c r="AX389" s="49"/>
      <c r="AY389" s="49"/>
      <c r="AZ389" s="49"/>
      <c r="BA389" s="49"/>
      <c r="BB389" s="49"/>
      <c r="BC389" s="49"/>
      <c r="BD389" s="49"/>
      <c r="BE389" s="49"/>
      <c r="BF389" s="49"/>
    </row>
    <row r="390" spans="1:58" ht="15.75" thickTop="1" x14ac:dyDescent="0.25">
      <c r="A390" s="333">
        <f>A380+1</f>
        <v>2040</v>
      </c>
      <c r="B390" s="185" t="s">
        <v>245</v>
      </c>
      <c r="C390" s="186">
        <v>40821.747067231714</v>
      </c>
      <c r="D390" s="187">
        <v>615.55551535293387</v>
      </c>
      <c r="E390" s="187">
        <v>560.9718811473939</v>
      </c>
      <c r="F390" s="187">
        <v>2054.2981246739409</v>
      </c>
      <c r="G390" s="187">
        <v>4850.0099244647045</v>
      </c>
      <c r="H390" s="187">
        <v>1394.4671421272164</v>
      </c>
      <c r="I390" s="187">
        <v>2151500.8813576228</v>
      </c>
      <c r="J390" s="187">
        <v>675934.740542921</v>
      </c>
      <c r="K390" s="188">
        <f t="shared" si="11"/>
        <v>2163.1759252816596</v>
      </c>
      <c r="L390" s="187">
        <v>1394.4671421272164</v>
      </c>
      <c r="M390" s="322"/>
      <c r="N390" s="333">
        <f>N380+1</f>
        <v>2040</v>
      </c>
      <c r="O390" s="185" t="s">
        <v>245</v>
      </c>
      <c r="P390" s="186">
        <v>59421.220676631114</v>
      </c>
      <c r="Q390" s="187">
        <v>4902.8916030894752</v>
      </c>
      <c r="R390" s="187">
        <v>4506.9712332318804</v>
      </c>
      <c r="S390" s="187">
        <v>2054.2981246739409</v>
      </c>
      <c r="T390" s="187">
        <v>4850.0099244647045</v>
      </c>
      <c r="U390" s="187">
        <v>36531.798026733995</v>
      </c>
      <c r="V390" s="187">
        <v>2262776.9705407983</v>
      </c>
      <c r="W390" s="187">
        <v>710894.23096151068</v>
      </c>
      <c r="X390" s="188">
        <f t="shared" si="12"/>
        <v>2163.1759252816596</v>
      </c>
      <c r="Y390" s="189"/>
      <c r="Z390" s="49"/>
      <c r="AA390" s="49"/>
      <c r="AB390" s="49"/>
      <c r="AC390" s="49"/>
      <c r="AD390" s="49"/>
      <c r="AE390" s="49"/>
      <c r="AF390" s="49"/>
      <c r="AG390" s="49"/>
      <c r="AH390" s="49"/>
      <c r="AI390" s="49"/>
      <c r="AJ390" s="49"/>
      <c r="AK390" s="49"/>
      <c r="AL390" s="49"/>
      <c r="AM390" s="49"/>
      <c r="AN390" s="49"/>
      <c r="AO390" s="49"/>
      <c r="AP390" s="49"/>
      <c r="AQ390" s="49"/>
      <c r="AR390" s="49"/>
      <c r="AS390" s="49"/>
      <c r="AT390" s="49"/>
      <c r="AU390" s="49"/>
      <c r="AV390" s="49"/>
      <c r="AW390" s="49"/>
      <c r="AX390" s="49"/>
      <c r="AY390" s="49"/>
      <c r="AZ390" s="49"/>
      <c r="BA390" s="49"/>
      <c r="BB390" s="49"/>
      <c r="BC390" s="49"/>
      <c r="BD390" s="49"/>
      <c r="BE390" s="49"/>
      <c r="BF390" s="49"/>
    </row>
    <row r="391" spans="1:58" x14ac:dyDescent="0.25">
      <c r="A391" s="334"/>
      <c r="B391" s="190" t="s">
        <v>246</v>
      </c>
      <c r="C391" s="191">
        <v>169283.79198384285</v>
      </c>
      <c r="D391" s="192">
        <v>3703.8545459394818</v>
      </c>
      <c r="E391" s="192">
        <v>3376.0919098126533</v>
      </c>
      <c r="F391" s="192">
        <v>6592.3634344350439</v>
      </c>
      <c r="G391" s="192">
        <v>15528.33332963031</v>
      </c>
      <c r="H391" s="192">
        <v>21922.04069137208</v>
      </c>
      <c r="I391" s="192">
        <v>6755285.9122889722</v>
      </c>
      <c r="J391" s="192">
        <v>2122301.574705929</v>
      </c>
      <c r="K391" s="193">
        <f t="shared" si="11"/>
        <v>6941.7586964601005</v>
      </c>
      <c r="L391" s="192">
        <v>21922.04069137208</v>
      </c>
      <c r="M391" s="322"/>
      <c r="N391" s="334"/>
      <c r="O391" s="190" t="s">
        <v>246</v>
      </c>
      <c r="P391" s="191">
        <v>190721.93978586755</v>
      </c>
      <c r="Q391" s="192">
        <v>15540.320361944656</v>
      </c>
      <c r="R391" s="192">
        <v>14297.094732989084</v>
      </c>
      <c r="S391" s="192">
        <v>6592.363434435043</v>
      </c>
      <c r="T391" s="192">
        <v>15528.33332963031</v>
      </c>
      <c r="U391" s="192">
        <v>115291.92567810537</v>
      </c>
      <c r="V391" s="192">
        <v>7105056.6280411324</v>
      </c>
      <c r="W391" s="192">
        <v>2232188.6987248291</v>
      </c>
      <c r="X391" s="193">
        <f t="shared" si="12"/>
        <v>6941.7586964600996</v>
      </c>
      <c r="Y391" s="189"/>
      <c r="Z391" s="49"/>
      <c r="AA391" s="49"/>
      <c r="AB391" s="49"/>
      <c r="AC391" s="49"/>
      <c r="AD391" s="49"/>
      <c r="AE391" s="49"/>
      <c r="AF391" s="49"/>
      <c r="AG391" s="49"/>
      <c r="AH391" s="49"/>
      <c r="AI391" s="49"/>
      <c r="AJ391" s="49"/>
      <c r="AK391" s="49"/>
      <c r="AL391" s="49"/>
      <c r="AM391" s="49"/>
      <c r="AN391" s="49"/>
      <c r="AO391" s="49"/>
      <c r="AP391" s="49"/>
      <c r="AQ391" s="49"/>
      <c r="AR391" s="49"/>
      <c r="AS391" s="49"/>
      <c r="AT391" s="49"/>
      <c r="AU391" s="49"/>
      <c r="AV391" s="49"/>
      <c r="AW391" s="49"/>
      <c r="AX391" s="49"/>
      <c r="AY391" s="49"/>
      <c r="AZ391" s="49"/>
      <c r="BA391" s="49"/>
      <c r="BB391" s="49"/>
      <c r="BC391" s="49"/>
      <c r="BD391" s="49"/>
      <c r="BE391" s="49"/>
      <c r="BF391" s="49"/>
    </row>
    <row r="392" spans="1:58" x14ac:dyDescent="0.25">
      <c r="A392" s="334"/>
      <c r="B392" s="190" t="s">
        <v>247</v>
      </c>
      <c r="C392" s="191">
        <v>249700.38801396481</v>
      </c>
      <c r="D392" s="192">
        <v>12798.585936297943</v>
      </c>
      <c r="E392" s="192">
        <v>11694.597250277386</v>
      </c>
      <c r="F392" s="192">
        <v>39145.873652152055</v>
      </c>
      <c r="G392" s="192">
        <v>92677.795032594731</v>
      </c>
      <c r="H392" s="179">
        <v>25181.021253390805</v>
      </c>
      <c r="I392" s="192">
        <v>41556465.411305964</v>
      </c>
      <c r="J392" s="192">
        <v>13056780.630744364</v>
      </c>
      <c r="K392" s="193">
        <f t="shared" si="11"/>
        <v>41220.60495571611</v>
      </c>
      <c r="L392" s="192">
        <v>27847.536082453538</v>
      </c>
      <c r="M392" s="184">
        <f>H392/L392</f>
        <v>0.90424593324280211</v>
      </c>
      <c r="N392" s="334"/>
      <c r="O392" s="190" t="s">
        <v>247</v>
      </c>
      <c r="P392" s="191">
        <v>1053223.8487337832</v>
      </c>
      <c r="Q392" s="192">
        <v>94133.609067361162</v>
      </c>
      <c r="R392" s="192">
        <v>86709.394339612365</v>
      </c>
      <c r="S392" s="192">
        <v>39145.873652152055</v>
      </c>
      <c r="T392" s="192">
        <v>92677.795032594731</v>
      </c>
      <c r="U392" s="179">
        <v>704268.20156941039</v>
      </c>
      <c r="V392" s="192">
        <v>43737453.254635371</v>
      </c>
      <c r="W392" s="192">
        <v>13742033.750807077</v>
      </c>
      <c r="X392" s="193">
        <f t="shared" si="12"/>
        <v>41220.60495571611</v>
      </c>
      <c r="Y392" s="189"/>
      <c r="Z392" s="49"/>
      <c r="AA392" s="49"/>
      <c r="AB392" s="49"/>
      <c r="AC392" s="49"/>
      <c r="AD392" s="49"/>
      <c r="AE392" s="49"/>
      <c r="AF392" s="49"/>
      <c r="AG392" s="49"/>
      <c r="AH392" s="49"/>
      <c r="AI392" s="49"/>
      <c r="AJ392" s="49"/>
      <c r="AK392" s="49"/>
      <c r="AL392" s="49"/>
      <c r="AM392" s="49"/>
      <c r="AN392" s="49"/>
      <c r="AO392" s="49"/>
      <c r="AP392" s="49"/>
      <c r="AQ392" s="49"/>
      <c r="AR392" s="49"/>
      <c r="AS392" s="49"/>
      <c r="AT392" s="49"/>
      <c r="AU392" s="49"/>
      <c r="AV392" s="49"/>
      <c r="AW392" s="49"/>
      <c r="AX392" s="49"/>
      <c r="AY392" s="49"/>
      <c r="AZ392" s="49"/>
      <c r="BA392" s="49"/>
      <c r="BB392" s="49"/>
      <c r="BC392" s="49"/>
      <c r="BD392" s="49"/>
      <c r="BE392" s="49"/>
      <c r="BF392" s="49"/>
    </row>
    <row r="393" spans="1:58" x14ac:dyDescent="0.25">
      <c r="A393" s="334"/>
      <c r="B393" s="190" t="s">
        <v>248</v>
      </c>
      <c r="C393" s="191">
        <v>104204.44896980963</v>
      </c>
      <c r="D393" s="192">
        <v>5670.4979666421332</v>
      </c>
      <c r="E393" s="192">
        <v>5162.4133639471293</v>
      </c>
      <c r="F393" s="192">
        <v>16983.693627157492</v>
      </c>
      <c r="G393" s="192">
        <v>41826.444826664898</v>
      </c>
      <c r="H393" s="192">
        <v>11078.949651471037</v>
      </c>
      <c r="I393" s="192">
        <v>17773214.67466633</v>
      </c>
      <c r="J393" s="192">
        <v>5583837.9784452291</v>
      </c>
      <c r="K393" s="193">
        <f t="shared" si="11"/>
        <v>17883.829389396837</v>
      </c>
      <c r="L393" s="192">
        <v>11078.949651471037</v>
      </c>
      <c r="M393" s="322"/>
      <c r="N393" s="334"/>
      <c r="O393" s="190" t="s">
        <v>248</v>
      </c>
      <c r="P393" s="191">
        <v>454341.13393541734</v>
      </c>
      <c r="Q393" s="192">
        <v>41448.610779645707</v>
      </c>
      <c r="R393" s="192">
        <v>38045.520177593142</v>
      </c>
      <c r="S393" s="192">
        <v>16983.693627157492</v>
      </c>
      <c r="T393" s="192">
        <v>41826.444826664898</v>
      </c>
      <c r="U393" s="192">
        <v>309502.18143720622</v>
      </c>
      <c r="V393" s="192">
        <v>18715741.357849889</v>
      </c>
      <c r="W393" s="192">
        <v>5879953.0428814832</v>
      </c>
      <c r="X393" s="193">
        <f t="shared" si="12"/>
        <v>17883.829389396837</v>
      </c>
      <c r="Y393" s="189"/>
      <c r="Z393" s="49"/>
      <c r="AA393" s="49"/>
      <c r="AB393" s="49"/>
      <c r="AC393" s="49"/>
      <c r="AD393" s="49"/>
      <c r="AE393" s="49"/>
      <c r="AF393" s="49"/>
      <c r="AG393" s="49"/>
      <c r="AH393" s="49"/>
      <c r="AI393" s="49"/>
      <c r="AJ393" s="49"/>
      <c r="AK393" s="49"/>
      <c r="AL393" s="49"/>
      <c r="AM393" s="49"/>
      <c r="AN393" s="49"/>
      <c r="AO393" s="49"/>
      <c r="AP393" s="49"/>
      <c r="AQ393" s="49"/>
      <c r="AR393" s="49"/>
      <c r="AS393" s="49"/>
      <c r="AT393" s="49"/>
      <c r="AU393" s="49"/>
      <c r="AV393" s="49"/>
      <c r="AW393" s="49"/>
      <c r="AX393" s="49"/>
      <c r="AY393" s="49"/>
      <c r="AZ393" s="49"/>
      <c r="BA393" s="49"/>
      <c r="BB393" s="49"/>
      <c r="BC393" s="49"/>
      <c r="BD393" s="49"/>
      <c r="BE393" s="49"/>
      <c r="BF393" s="49"/>
    </row>
    <row r="394" spans="1:58" x14ac:dyDescent="0.25">
      <c r="A394" s="334"/>
      <c r="B394" s="190" t="s">
        <v>249</v>
      </c>
      <c r="C394" s="191">
        <v>42822.462314779455</v>
      </c>
      <c r="D394" s="192">
        <v>1475.2566301857746</v>
      </c>
      <c r="E394" s="192">
        <v>1343.9351735273474</v>
      </c>
      <c r="F394" s="192">
        <v>4683.147134647641</v>
      </c>
      <c r="G394" s="192">
        <v>11043.221157744043</v>
      </c>
      <c r="H394" s="192">
        <v>3158.7321892726072</v>
      </c>
      <c r="I394" s="192">
        <v>4874698.7442067079</v>
      </c>
      <c r="J394" s="192">
        <v>1531479.2430715237</v>
      </c>
      <c r="K394" s="193">
        <f t="shared" si="11"/>
        <v>4931.3539327839653</v>
      </c>
      <c r="L394" s="192">
        <v>3158.7321892726072</v>
      </c>
      <c r="M394" s="322"/>
      <c r="N394" s="334"/>
      <c r="O394" s="190" t="s">
        <v>249</v>
      </c>
      <c r="P394" s="191">
        <v>127975.24206454985</v>
      </c>
      <c r="Q394" s="192">
        <v>11105.707784003938</v>
      </c>
      <c r="R394" s="192">
        <v>10201.881618157089</v>
      </c>
      <c r="S394" s="192">
        <v>4683.147134647641</v>
      </c>
      <c r="T394" s="192">
        <v>11043.221157744043</v>
      </c>
      <c r="U394" s="192">
        <v>82471.66942406715</v>
      </c>
      <c r="V394" s="192">
        <v>5122770.8086111704</v>
      </c>
      <c r="W394" s="192">
        <v>1609415.7961375841</v>
      </c>
      <c r="X394" s="193">
        <f t="shared" si="12"/>
        <v>4931.3539327839653</v>
      </c>
      <c r="Y394" s="189"/>
      <c r="Z394" s="49"/>
      <c r="AA394" s="49"/>
      <c r="AB394" s="49"/>
      <c r="AC394" s="49"/>
      <c r="AD394" s="49"/>
      <c r="AE394" s="49"/>
      <c r="AF394" s="49"/>
      <c r="AG394" s="49"/>
      <c r="AH394" s="49"/>
      <c r="AI394" s="49"/>
      <c r="AJ394" s="49"/>
      <c r="AK394" s="49"/>
      <c r="AL394" s="49"/>
      <c r="AM394" s="49"/>
      <c r="AN394" s="49"/>
      <c r="AO394" s="49"/>
      <c r="AP394" s="49"/>
      <c r="AQ394" s="49"/>
      <c r="AR394" s="49"/>
      <c r="AS394" s="49"/>
      <c r="AT394" s="49"/>
      <c r="AU394" s="49"/>
      <c r="AV394" s="49"/>
      <c r="AW394" s="49"/>
      <c r="AX394" s="49"/>
      <c r="AY394" s="49"/>
      <c r="AZ394" s="49"/>
      <c r="BA394" s="49"/>
      <c r="BB394" s="49"/>
      <c r="BC394" s="49"/>
      <c r="BD394" s="49"/>
      <c r="BE394" s="49"/>
      <c r="BF394" s="49"/>
    </row>
    <row r="395" spans="1:58" x14ac:dyDescent="0.25">
      <c r="A395" s="334"/>
      <c r="B395" s="190" t="s">
        <v>250</v>
      </c>
      <c r="C395" s="191">
        <v>142088.71498233796</v>
      </c>
      <c r="D395" s="192">
        <v>3530.4543012057929</v>
      </c>
      <c r="E395" s="192">
        <v>3213.1953954557107</v>
      </c>
      <c r="F395" s="192">
        <v>6589.155903777767</v>
      </c>
      <c r="G395" s="192">
        <v>15537.746531308516</v>
      </c>
      <c r="H395" s="192">
        <v>22085.858343394582</v>
      </c>
      <c r="I395" s="192">
        <v>6857823.5211831266</v>
      </c>
      <c r="J395" s="192">
        <v>2154515.7151062284</v>
      </c>
      <c r="K395" s="193">
        <f t="shared" ref="K395:K458" si="13">F395*1.053</f>
        <v>6938.3811666779884</v>
      </c>
      <c r="L395" s="192">
        <v>22085.858343394582</v>
      </c>
      <c r="M395" s="322"/>
      <c r="N395" s="334"/>
      <c r="O395" s="190" t="s">
        <v>250</v>
      </c>
      <c r="P395" s="191">
        <v>180395.28722867058</v>
      </c>
      <c r="Q395" s="192">
        <v>15625.667634225756</v>
      </c>
      <c r="R395" s="192">
        <v>14353.989141134531</v>
      </c>
      <c r="S395" s="192">
        <v>6589.155903777767</v>
      </c>
      <c r="T395" s="192">
        <v>15537.746531308516</v>
      </c>
      <c r="U395" s="192">
        <v>116037.1402620731</v>
      </c>
      <c r="V395" s="192">
        <v>7207707.7032425385</v>
      </c>
      <c r="W395" s="192">
        <v>2264438.4867240139</v>
      </c>
      <c r="X395" s="193">
        <f t="shared" ref="X395:X458" si="14">S395*1.053</f>
        <v>6938.3811666779884</v>
      </c>
      <c r="Y395" s="189"/>
      <c r="Z395" s="49"/>
      <c r="AA395" s="49"/>
      <c r="AB395" s="49"/>
      <c r="AC395" s="49"/>
      <c r="AD395" s="49"/>
      <c r="AE395" s="49"/>
      <c r="AF395" s="49"/>
      <c r="AG395" s="49"/>
      <c r="AH395" s="49"/>
      <c r="AI395" s="49"/>
      <c r="AJ395" s="49"/>
      <c r="AK395" s="49"/>
      <c r="AL395" s="49"/>
      <c r="AM395" s="49"/>
      <c r="AN395" s="49"/>
      <c r="AO395" s="49"/>
      <c r="AP395" s="49"/>
      <c r="AQ395" s="49"/>
      <c r="AR395" s="49"/>
      <c r="AS395" s="49"/>
      <c r="AT395" s="49"/>
      <c r="AU395" s="49"/>
      <c r="AV395" s="49"/>
      <c r="AW395" s="49"/>
      <c r="AX395" s="49"/>
      <c r="AY395" s="49"/>
      <c r="AZ395" s="49"/>
      <c r="BA395" s="49"/>
      <c r="BB395" s="49"/>
      <c r="BC395" s="49"/>
      <c r="BD395" s="49"/>
      <c r="BE395" s="49"/>
      <c r="BF395" s="49"/>
    </row>
    <row r="396" spans="1:58" x14ac:dyDescent="0.25">
      <c r="A396" s="334"/>
      <c r="B396" s="190" t="s">
        <v>251</v>
      </c>
      <c r="C396" s="191">
        <v>24473.975144264521</v>
      </c>
      <c r="D396" s="192">
        <v>1030.5065054278134</v>
      </c>
      <c r="E396" s="192">
        <v>929.7730605097604</v>
      </c>
      <c r="F396" s="192">
        <v>3254.1228290786048</v>
      </c>
      <c r="G396" s="192">
        <v>7248.0691042503222</v>
      </c>
      <c r="H396" s="192">
        <v>2056.0257555750563</v>
      </c>
      <c r="I396" s="192">
        <v>3262913.9163040137</v>
      </c>
      <c r="J396" s="192">
        <v>1034792.1114848205</v>
      </c>
      <c r="K396" s="193">
        <f t="shared" si="13"/>
        <v>3426.5913390197707</v>
      </c>
      <c r="L396" s="192">
        <v>2056.0257555750563</v>
      </c>
      <c r="M396" s="322"/>
      <c r="N396" s="334"/>
      <c r="O396" s="190" t="s">
        <v>251</v>
      </c>
      <c r="P396" s="191">
        <v>81336.890661593934</v>
      </c>
      <c r="Q396" s="192">
        <v>7472.4138056334432</v>
      </c>
      <c r="R396" s="192">
        <v>6780.8664540857717</v>
      </c>
      <c r="S396" s="192">
        <v>3254.1228290786048</v>
      </c>
      <c r="T396" s="192">
        <v>7248.0691042503222</v>
      </c>
      <c r="U396" s="192">
        <v>53052.616341571607</v>
      </c>
      <c r="V396" s="192">
        <v>3435279.001245115</v>
      </c>
      <c r="W396" s="192">
        <v>1089461.6407653103</v>
      </c>
      <c r="X396" s="193">
        <f t="shared" si="14"/>
        <v>3426.5913390197707</v>
      </c>
      <c r="Y396" s="189"/>
      <c r="Z396" s="49"/>
      <c r="AA396" s="49"/>
      <c r="AB396" s="49"/>
      <c r="AC396" s="49"/>
      <c r="AD396" s="49"/>
      <c r="AE396" s="49"/>
      <c r="AF396" s="49"/>
      <c r="AG396" s="49"/>
      <c r="AH396" s="49"/>
      <c r="AI396" s="49"/>
      <c r="AJ396" s="49"/>
      <c r="AK396" s="49"/>
      <c r="AL396" s="49"/>
      <c r="AM396" s="49"/>
      <c r="AN396" s="49"/>
      <c r="AO396" s="49"/>
      <c r="AP396" s="49"/>
      <c r="AQ396" s="49"/>
      <c r="AR396" s="49"/>
      <c r="AS396" s="49"/>
      <c r="AT396" s="49"/>
      <c r="AU396" s="49"/>
      <c r="AV396" s="49"/>
      <c r="AW396" s="49"/>
      <c r="AX396" s="49"/>
      <c r="AY396" s="49"/>
      <c r="AZ396" s="49"/>
      <c r="BA396" s="49"/>
      <c r="BB396" s="49"/>
      <c r="BC396" s="49"/>
      <c r="BD396" s="49"/>
      <c r="BE396" s="49"/>
      <c r="BF396" s="49"/>
    </row>
    <row r="397" spans="1:58" x14ac:dyDescent="0.25">
      <c r="A397" s="334"/>
      <c r="B397" s="190" t="s">
        <v>252</v>
      </c>
      <c r="C397" s="191">
        <v>159185.26304632938</v>
      </c>
      <c r="D397" s="192">
        <v>8495.8445682869369</v>
      </c>
      <c r="E397" s="192">
        <v>7747.9943256809584</v>
      </c>
      <c r="F397" s="192">
        <v>24620.531376930732</v>
      </c>
      <c r="G397" s="192">
        <v>59999.483733061308</v>
      </c>
      <c r="H397" s="192">
        <v>18469.811162464124</v>
      </c>
      <c r="I397" s="192">
        <v>28254785.34511805</v>
      </c>
      <c r="J397" s="192">
        <v>8875465.0373489633</v>
      </c>
      <c r="K397" s="193">
        <f t="shared" si="13"/>
        <v>25925.41953990806</v>
      </c>
      <c r="L397" s="192">
        <v>18469.811162464124</v>
      </c>
      <c r="M397" s="322"/>
      <c r="N397" s="334"/>
      <c r="O397" s="190" t="s">
        <v>252</v>
      </c>
      <c r="P397" s="191">
        <v>708706.03317699535</v>
      </c>
      <c r="Q397" s="192">
        <v>62408.118644034301</v>
      </c>
      <c r="R397" s="192">
        <v>57352.71856609809</v>
      </c>
      <c r="S397" s="192">
        <v>24620.531376930732</v>
      </c>
      <c r="T397" s="192">
        <v>59999.483733061308</v>
      </c>
      <c r="U397" s="192">
        <v>480213.40728209645</v>
      </c>
      <c r="V397" s="192">
        <v>29701586.068907339</v>
      </c>
      <c r="W397" s="192">
        <v>9329937.4243967235</v>
      </c>
      <c r="X397" s="193">
        <f t="shared" si="14"/>
        <v>25925.41953990806</v>
      </c>
      <c r="Y397" s="189"/>
      <c r="Z397" s="49"/>
      <c r="AA397" s="49"/>
      <c r="AB397" s="49"/>
      <c r="AC397" s="49"/>
      <c r="AD397" s="49"/>
      <c r="AE397" s="49"/>
      <c r="AF397" s="49"/>
      <c r="AG397" s="49"/>
      <c r="AH397" s="49"/>
      <c r="AI397" s="49"/>
      <c r="AJ397" s="49"/>
      <c r="AK397" s="49"/>
      <c r="AL397" s="49"/>
      <c r="AM397" s="49"/>
      <c r="AN397" s="49"/>
      <c r="AO397" s="49"/>
      <c r="AP397" s="49"/>
      <c r="AQ397" s="49"/>
      <c r="AR397" s="49"/>
      <c r="AS397" s="49"/>
      <c r="AT397" s="49"/>
      <c r="AU397" s="49"/>
      <c r="AV397" s="49"/>
      <c r="AW397" s="49"/>
      <c r="AX397" s="49"/>
      <c r="AY397" s="49"/>
      <c r="AZ397" s="49"/>
      <c r="BA397" s="49"/>
      <c r="BB397" s="49"/>
      <c r="BC397" s="49"/>
      <c r="BD397" s="49"/>
      <c r="BE397" s="49"/>
      <c r="BF397" s="49"/>
    </row>
    <row r="398" spans="1:58" x14ac:dyDescent="0.25">
      <c r="A398" s="334"/>
      <c r="B398" s="190" t="s">
        <v>253</v>
      </c>
      <c r="C398" s="191">
        <v>14534.911416513491</v>
      </c>
      <c r="D398" s="192">
        <v>299.17154978336839</v>
      </c>
      <c r="E398" s="192">
        <v>272.68215562383443</v>
      </c>
      <c r="F398" s="192">
        <v>955.34760272773133</v>
      </c>
      <c r="G398" s="192">
        <v>2250.8885142670333</v>
      </c>
      <c r="H398" s="192">
        <v>593.6059591075516</v>
      </c>
      <c r="I398" s="192">
        <v>986503.45645745099</v>
      </c>
      <c r="J398" s="192">
        <v>309989.9950871059</v>
      </c>
      <c r="K398" s="193">
        <f t="shared" si="13"/>
        <v>1005.981025672301</v>
      </c>
      <c r="L398" s="192">
        <v>593.6059591075516</v>
      </c>
      <c r="M398" s="322"/>
      <c r="N398" s="334"/>
      <c r="O398" s="190" t="s">
        <v>253</v>
      </c>
      <c r="P398" s="191">
        <v>25881.760218644875</v>
      </c>
      <c r="Q398" s="192">
        <v>2260.1195156865883</v>
      </c>
      <c r="R398" s="192">
        <v>2079.4891643640317</v>
      </c>
      <c r="S398" s="192">
        <v>955.34760272773133</v>
      </c>
      <c r="T398" s="192">
        <v>2250.8885142670333</v>
      </c>
      <c r="U398" s="192">
        <v>16802.246974229922</v>
      </c>
      <c r="V398" s="192">
        <v>1037597.3880148339</v>
      </c>
      <c r="W398" s="192">
        <v>326045.29659151263</v>
      </c>
      <c r="X398" s="193">
        <f t="shared" si="14"/>
        <v>1005.981025672301</v>
      </c>
      <c r="Y398" s="189"/>
      <c r="Z398" s="49"/>
      <c r="AA398" s="49"/>
      <c r="AB398" s="49"/>
      <c r="AC398" s="49"/>
      <c r="AD398" s="49"/>
      <c r="AE398" s="49"/>
      <c r="AF398" s="49"/>
      <c r="AG398" s="49"/>
      <c r="AH398" s="49"/>
      <c r="AI398" s="49"/>
      <c r="AJ398" s="49"/>
      <c r="AK398" s="49"/>
      <c r="AL398" s="49"/>
      <c r="AM398" s="49"/>
      <c r="AN398" s="49"/>
      <c r="AO398" s="49"/>
      <c r="AP398" s="49"/>
      <c r="AQ398" s="49"/>
      <c r="AR398" s="49"/>
      <c r="AS398" s="49"/>
      <c r="AT398" s="49"/>
      <c r="AU398" s="49"/>
      <c r="AV398" s="49"/>
      <c r="AW398" s="49"/>
      <c r="AX398" s="49"/>
      <c r="AY398" s="49"/>
      <c r="AZ398" s="49"/>
      <c r="BA398" s="49"/>
      <c r="BB398" s="49"/>
      <c r="BC398" s="49"/>
      <c r="BD398" s="49"/>
      <c r="BE398" s="49"/>
      <c r="BF398" s="49"/>
    </row>
    <row r="399" spans="1:58" ht="15.75" thickBot="1" x14ac:dyDescent="0.3">
      <c r="A399" s="335"/>
      <c r="B399" s="198" t="s">
        <v>254</v>
      </c>
      <c r="C399" s="199">
        <v>947115.7029390739</v>
      </c>
      <c r="D399" s="200">
        <v>37619.727519122171</v>
      </c>
      <c r="E399" s="200">
        <v>34301.654515982176</v>
      </c>
      <c r="F399" s="200">
        <v>104878.53368558103</v>
      </c>
      <c r="G399" s="200">
        <v>250961.99215398583</v>
      </c>
      <c r="H399" s="200">
        <v>105940.51214817507</v>
      </c>
      <c r="I399" s="200">
        <v>112473191.86288823</v>
      </c>
      <c r="J399" s="200">
        <v>35345097.026537083</v>
      </c>
      <c r="K399" s="201">
        <f t="shared" si="13"/>
        <v>110437.09597091682</v>
      </c>
      <c r="L399" s="200">
        <v>108607.02697723778</v>
      </c>
      <c r="M399" s="184">
        <f>H399/L399</f>
        <v>0.97544804509176397</v>
      </c>
      <c r="N399" s="335"/>
      <c r="O399" s="198" t="s">
        <v>254</v>
      </c>
      <c r="P399" s="199">
        <v>2882003.3564821538</v>
      </c>
      <c r="Q399" s="200">
        <v>254897.45919562504</v>
      </c>
      <c r="R399" s="200">
        <v>234327.92542726602</v>
      </c>
      <c r="S399" s="200">
        <v>104878.53368558103</v>
      </c>
      <c r="T399" s="200">
        <v>250961.99215398583</v>
      </c>
      <c r="U399" s="200">
        <v>1914171.1869954942</v>
      </c>
      <c r="V399" s="200">
        <v>118325969.18108819</v>
      </c>
      <c r="W399" s="200">
        <v>37184368.367990039</v>
      </c>
      <c r="X399" s="201">
        <f t="shared" si="14"/>
        <v>110437.09597091682</v>
      </c>
      <c r="Y399" s="189"/>
      <c r="Z399" s="49"/>
      <c r="AA399" s="49"/>
      <c r="AB399" s="49"/>
      <c r="AC399" s="49"/>
      <c r="AD399" s="49"/>
      <c r="AE399" s="49"/>
      <c r="AF399" s="49"/>
      <c r="AG399" s="49"/>
      <c r="AH399" s="49"/>
      <c r="AI399" s="49"/>
      <c r="AJ399" s="49"/>
      <c r="AK399" s="49"/>
      <c r="AL399" s="49"/>
      <c r="AM399" s="49"/>
      <c r="AN399" s="49"/>
      <c r="AO399" s="49"/>
      <c r="AP399" s="49"/>
      <c r="AQ399" s="49"/>
      <c r="AR399" s="49"/>
      <c r="AS399" s="49"/>
      <c r="AT399" s="49"/>
      <c r="AU399" s="49"/>
      <c r="AV399" s="49"/>
      <c r="AW399" s="49"/>
      <c r="AX399" s="49"/>
      <c r="AY399" s="49"/>
      <c r="AZ399" s="49"/>
      <c r="BA399" s="49"/>
      <c r="BB399" s="49"/>
      <c r="BC399" s="49"/>
      <c r="BD399" s="49"/>
      <c r="BE399" s="49"/>
      <c r="BF399" s="49"/>
    </row>
    <row r="400" spans="1:58" ht="15.75" thickTop="1" x14ac:dyDescent="0.25">
      <c r="A400" s="333">
        <f>A390+1</f>
        <v>2041</v>
      </c>
      <c r="B400" s="185" t="s">
        <v>245</v>
      </c>
      <c r="C400" s="186">
        <v>42014.449220594899</v>
      </c>
      <c r="D400" s="187">
        <v>635.86884735958063</v>
      </c>
      <c r="E400" s="187">
        <v>579.48395322525789</v>
      </c>
      <c r="F400" s="187">
        <v>2122.0899627881804</v>
      </c>
      <c r="G400" s="187">
        <v>5010.0602519720378</v>
      </c>
      <c r="H400" s="187">
        <v>1440.4845578174145</v>
      </c>
      <c r="I400" s="187">
        <v>2222500.410442424</v>
      </c>
      <c r="J400" s="187">
        <v>698240.58698083728</v>
      </c>
      <c r="K400" s="188">
        <f t="shared" si="13"/>
        <v>2234.5607308159538</v>
      </c>
      <c r="L400" s="187">
        <v>1440.4845578174145</v>
      </c>
      <c r="M400" s="322"/>
      <c r="N400" s="333">
        <f>N390+1</f>
        <v>2041</v>
      </c>
      <c r="O400" s="185" t="s">
        <v>245</v>
      </c>
      <c r="P400" s="186">
        <v>61382.120958959931</v>
      </c>
      <c r="Q400" s="187">
        <v>5064.6870259914267</v>
      </c>
      <c r="R400" s="187">
        <v>4655.7012839285308</v>
      </c>
      <c r="S400" s="187">
        <v>2122.0899627881804</v>
      </c>
      <c r="T400" s="187">
        <v>5010.0602519720378</v>
      </c>
      <c r="U400" s="187">
        <v>37737.347361616208</v>
      </c>
      <c r="V400" s="187">
        <v>2337448.6105686445</v>
      </c>
      <c r="W400" s="187">
        <v>734353.74058324052</v>
      </c>
      <c r="X400" s="188">
        <f t="shared" si="14"/>
        <v>2234.5607308159538</v>
      </c>
      <c r="Y400" s="189"/>
      <c r="Z400" s="49"/>
      <c r="AA400" s="49"/>
      <c r="AB400" s="49"/>
      <c r="AC400" s="49"/>
      <c r="AD400" s="49"/>
      <c r="AE400" s="49"/>
      <c r="AF400" s="49"/>
      <c r="AG400" s="49"/>
      <c r="AH400" s="49"/>
      <c r="AI400" s="49"/>
      <c r="AJ400" s="49"/>
      <c r="AK400" s="49"/>
      <c r="AL400" s="49"/>
      <c r="AM400" s="49"/>
      <c r="AN400" s="49"/>
      <c r="AO400" s="49"/>
      <c r="AP400" s="49"/>
      <c r="AQ400" s="49"/>
      <c r="AR400" s="49"/>
      <c r="AS400" s="49"/>
      <c r="AT400" s="49"/>
      <c r="AU400" s="49"/>
      <c r="AV400" s="49"/>
      <c r="AW400" s="49"/>
      <c r="AX400" s="49"/>
      <c r="AY400" s="49"/>
      <c r="AZ400" s="49"/>
      <c r="BA400" s="49"/>
      <c r="BB400" s="49"/>
      <c r="BC400" s="49"/>
      <c r="BD400" s="49"/>
      <c r="BE400" s="49"/>
      <c r="BF400" s="49"/>
    </row>
    <row r="401" spans="1:58" x14ac:dyDescent="0.25">
      <c r="A401" s="334"/>
      <c r="B401" s="190" t="s">
        <v>246</v>
      </c>
      <c r="C401" s="191">
        <v>174846.82518789812</v>
      </c>
      <c r="D401" s="192">
        <v>3826.0817459554837</v>
      </c>
      <c r="E401" s="192">
        <v>3487.5029428364701</v>
      </c>
      <c r="F401" s="192">
        <v>6809.9114277713988</v>
      </c>
      <c r="G401" s="192">
        <v>16040.768329508106</v>
      </c>
      <c r="H401" s="192">
        <v>22645.468034187354</v>
      </c>
      <c r="I401" s="192">
        <v>6978210.3473945064</v>
      </c>
      <c r="J401" s="192">
        <v>2192337.5266712243</v>
      </c>
      <c r="K401" s="193">
        <f t="shared" si="13"/>
        <v>7170.8367334432824</v>
      </c>
      <c r="L401" s="192">
        <v>22645.468034187354</v>
      </c>
      <c r="M401" s="322"/>
      <c r="N401" s="334"/>
      <c r="O401" s="190" t="s">
        <v>246</v>
      </c>
      <c r="P401" s="191">
        <v>197015.76379880114</v>
      </c>
      <c r="Q401" s="192">
        <v>16053.150933888826</v>
      </c>
      <c r="R401" s="192">
        <v>14768.898859177722</v>
      </c>
      <c r="S401" s="192">
        <v>6809.9114277713979</v>
      </c>
      <c r="T401" s="192">
        <v>16040.768329508106</v>
      </c>
      <c r="U401" s="192">
        <v>119096.55922548282</v>
      </c>
      <c r="V401" s="192">
        <v>7339523.4967664881</v>
      </c>
      <c r="W401" s="192">
        <v>2305850.925782748</v>
      </c>
      <c r="X401" s="193">
        <f t="shared" si="14"/>
        <v>7170.8367334432814</v>
      </c>
      <c r="Y401" s="189"/>
      <c r="Z401" s="49"/>
      <c r="AA401" s="49"/>
      <c r="AB401" s="49"/>
      <c r="AC401" s="49"/>
      <c r="AD401" s="49"/>
      <c r="AE401" s="49"/>
      <c r="AF401" s="49"/>
      <c r="AG401" s="49"/>
      <c r="AH401" s="49"/>
      <c r="AI401" s="49"/>
      <c r="AJ401" s="49"/>
      <c r="AK401" s="49"/>
      <c r="AL401" s="49"/>
      <c r="AM401" s="49"/>
      <c r="AN401" s="49"/>
      <c r="AO401" s="49"/>
      <c r="AP401" s="49"/>
      <c r="AQ401" s="49"/>
      <c r="AR401" s="49"/>
      <c r="AS401" s="49"/>
      <c r="AT401" s="49"/>
      <c r="AU401" s="49"/>
      <c r="AV401" s="49"/>
      <c r="AW401" s="49"/>
      <c r="AX401" s="49"/>
      <c r="AY401" s="49"/>
      <c r="AZ401" s="49"/>
      <c r="BA401" s="49"/>
      <c r="BB401" s="49"/>
      <c r="BC401" s="49"/>
      <c r="BD401" s="49"/>
      <c r="BE401" s="49"/>
      <c r="BF401" s="49"/>
    </row>
    <row r="402" spans="1:58" x14ac:dyDescent="0.25">
      <c r="A402" s="334"/>
      <c r="B402" s="190" t="s">
        <v>247</v>
      </c>
      <c r="C402" s="191">
        <v>253523.6871759074</v>
      </c>
      <c r="D402" s="192">
        <v>13374.522303431349</v>
      </c>
      <c r="E402" s="192">
        <v>12220.854126539867</v>
      </c>
      <c r="F402" s="192">
        <v>40907.437966498896</v>
      </c>
      <c r="G402" s="192">
        <v>96848.295809061485</v>
      </c>
      <c r="H402" s="179">
        <v>26314.167209793392</v>
      </c>
      <c r="I402" s="192">
        <v>43426506.354814731</v>
      </c>
      <c r="J402" s="192">
        <v>13644335.759127863</v>
      </c>
      <c r="K402" s="193">
        <f t="shared" si="13"/>
        <v>43075.532178723333</v>
      </c>
      <c r="L402" s="192">
        <v>29100.675206163949</v>
      </c>
      <c r="M402" s="184">
        <f>H402/L402</f>
        <v>0.90424593324280211</v>
      </c>
      <c r="N402" s="334"/>
      <c r="O402" s="190" t="s">
        <v>247</v>
      </c>
      <c r="P402" s="191">
        <v>1100618.9219268034</v>
      </c>
      <c r="Q402" s="192">
        <v>98369.621475392414</v>
      </c>
      <c r="R402" s="192">
        <v>90611.317084894908</v>
      </c>
      <c r="S402" s="192">
        <v>40907.437966498896</v>
      </c>
      <c r="T402" s="192">
        <v>96848.295809061485</v>
      </c>
      <c r="U402" s="179">
        <v>735960.27064003376</v>
      </c>
      <c r="V402" s="192">
        <v>45705638.65109396</v>
      </c>
      <c r="W402" s="192">
        <v>14360425.269593395</v>
      </c>
      <c r="X402" s="193">
        <f t="shared" si="14"/>
        <v>43075.532178723333</v>
      </c>
      <c r="Y402" s="189"/>
      <c r="Z402" s="49"/>
      <c r="AA402" s="49"/>
      <c r="AB402" s="49"/>
      <c r="AC402" s="49"/>
      <c r="AD402" s="49"/>
      <c r="AE402" s="49"/>
      <c r="AF402" s="49"/>
      <c r="AG402" s="49"/>
      <c r="AH402" s="49"/>
      <c r="AI402" s="49"/>
      <c r="AJ402" s="49"/>
      <c r="AK402" s="49"/>
      <c r="AL402" s="49"/>
      <c r="AM402" s="49"/>
      <c r="AN402" s="49"/>
      <c r="AO402" s="49"/>
      <c r="AP402" s="49"/>
      <c r="AQ402" s="49"/>
      <c r="AR402" s="49"/>
      <c r="AS402" s="49"/>
      <c r="AT402" s="49"/>
      <c r="AU402" s="49"/>
      <c r="AV402" s="49"/>
      <c r="AW402" s="49"/>
      <c r="AX402" s="49"/>
      <c r="AY402" s="49"/>
      <c r="AZ402" s="49"/>
      <c r="BA402" s="49"/>
      <c r="BB402" s="49"/>
      <c r="BC402" s="49"/>
      <c r="BD402" s="49"/>
      <c r="BE402" s="49"/>
      <c r="BF402" s="49"/>
    </row>
    <row r="403" spans="1:58" x14ac:dyDescent="0.25">
      <c r="A403" s="334"/>
      <c r="B403" s="190" t="s">
        <v>248</v>
      </c>
      <c r="C403" s="191">
        <v>104065.79538862832</v>
      </c>
      <c r="D403" s="192">
        <v>5834.9424076747546</v>
      </c>
      <c r="E403" s="192">
        <v>5312.1233515015956</v>
      </c>
      <c r="F403" s="192">
        <v>17476.22074234506</v>
      </c>
      <c r="G403" s="192">
        <v>43039.411726638187</v>
      </c>
      <c r="H403" s="192">
        <v>11400.239191363698</v>
      </c>
      <c r="I403" s="192">
        <v>18288637.900231656</v>
      </c>
      <c r="J403" s="192">
        <v>5745769.2798201414</v>
      </c>
      <c r="K403" s="193">
        <f t="shared" si="13"/>
        <v>18402.460441689345</v>
      </c>
      <c r="L403" s="192">
        <v>11400.239191363698</v>
      </c>
      <c r="M403" s="322"/>
      <c r="N403" s="334"/>
      <c r="O403" s="190" t="s">
        <v>248</v>
      </c>
      <c r="P403" s="191">
        <v>467517.02681954444</v>
      </c>
      <c r="Q403" s="192">
        <v>42650.620492255432</v>
      </c>
      <c r="R403" s="192">
        <v>39148.840262743346</v>
      </c>
      <c r="S403" s="192">
        <v>17476.22074234506</v>
      </c>
      <c r="T403" s="192">
        <v>43039.411726638187</v>
      </c>
      <c r="U403" s="192">
        <v>318477.74469888525</v>
      </c>
      <c r="V403" s="192">
        <v>19258497.857227534</v>
      </c>
      <c r="W403" s="192">
        <v>6050471.6811250467</v>
      </c>
      <c r="X403" s="193">
        <f t="shared" si="14"/>
        <v>18402.460441689345</v>
      </c>
      <c r="Y403" s="189"/>
      <c r="Z403" s="49"/>
      <c r="AA403" s="49"/>
      <c r="AB403" s="49"/>
      <c r="AC403" s="49"/>
      <c r="AD403" s="49"/>
      <c r="AE403" s="49"/>
      <c r="AF403" s="49"/>
      <c r="AG403" s="49"/>
      <c r="AH403" s="49"/>
      <c r="AI403" s="49"/>
      <c r="AJ403" s="49"/>
      <c r="AK403" s="49"/>
      <c r="AL403" s="49"/>
      <c r="AM403" s="49"/>
      <c r="AN403" s="49"/>
      <c r="AO403" s="49"/>
      <c r="AP403" s="49"/>
      <c r="AQ403" s="49"/>
      <c r="AR403" s="49"/>
      <c r="AS403" s="49"/>
      <c r="AT403" s="49"/>
      <c r="AU403" s="49"/>
      <c r="AV403" s="49"/>
      <c r="AW403" s="49"/>
      <c r="AX403" s="49"/>
      <c r="AY403" s="49"/>
      <c r="AZ403" s="49"/>
      <c r="BA403" s="49"/>
      <c r="BB403" s="49"/>
      <c r="BC403" s="49"/>
      <c r="BD403" s="49"/>
      <c r="BE403" s="49"/>
      <c r="BF403" s="49"/>
    </row>
    <row r="404" spans="1:58" x14ac:dyDescent="0.25">
      <c r="A404" s="334"/>
      <c r="B404" s="190" t="s">
        <v>249</v>
      </c>
      <c r="C404" s="191">
        <v>44167.233524688891</v>
      </c>
      <c r="D404" s="192">
        <v>1549.0194616950637</v>
      </c>
      <c r="E404" s="192">
        <v>1411.1319322037148</v>
      </c>
      <c r="F404" s="192">
        <v>4917.304491380024</v>
      </c>
      <c r="G404" s="192">
        <v>11595.382215631247</v>
      </c>
      <c r="H404" s="192">
        <v>3316.6687987362384</v>
      </c>
      <c r="I404" s="192">
        <v>5118433.6814170452</v>
      </c>
      <c r="J404" s="192">
        <v>1608053.2052251005</v>
      </c>
      <c r="K404" s="193">
        <f t="shared" si="13"/>
        <v>5177.9216294231646</v>
      </c>
      <c r="L404" s="192">
        <v>3316.6687987362384</v>
      </c>
      <c r="M404" s="322"/>
      <c r="N404" s="334"/>
      <c r="O404" s="190" t="s">
        <v>249</v>
      </c>
      <c r="P404" s="191">
        <v>134374.00416777737</v>
      </c>
      <c r="Q404" s="192">
        <v>11660.993173204137</v>
      </c>
      <c r="R404" s="192">
        <v>10711.975699064948</v>
      </c>
      <c r="S404" s="192">
        <v>4917.304491380024</v>
      </c>
      <c r="T404" s="192">
        <v>11595.382215631247</v>
      </c>
      <c r="U404" s="192">
        <v>86595.252895270503</v>
      </c>
      <c r="V404" s="192">
        <v>5378909.3490417302</v>
      </c>
      <c r="W404" s="192">
        <v>1689886.5859444635</v>
      </c>
      <c r="X404" s="193">
        <f t="shared" si="14"/>
        <v>5177.9216294231646</v>
      </c>
      <c r="Y404" s="189"/>
      <c r="Z404" s="49"/>
      <c r="AA404" s="49"/>
      <c r="AB404" s="49"/>
      <c r="AC404" s="49"/>
      <c r="AD404" s="49"/>
      <c r="AE404" s="49"/>
      <c r="AF404" s="49"/>
      <c r="AG404" s="49"/>
      <c r="AH404" s="49"/>
      <c r="AI404" s="49"/>
      <c r="AJ404" s="49"/>
      <c r="AK404" s="49"/>
      <c r="AL404" s="49"/>
      <c r="AM404" s="49"/>
      <c r="AN404" s="49"/>
      <c r="AO404" s="49"/>
      <c r="AP404" s="49"/>
      <c r="AQ404" s="49"/>
      <c r="AR404" s="49"/>
      <c r="AS404" s="49"/>
      <c r="AT404" s="49"/>
      <c r="AU404" s="49"/>
      <c r="AV404" s="49"/>
      <c r="AW404" s="49"/>
      <c r="AX404" s="49"/>
      <c r="AY404" s="49"/>
      <c r="AZ404" s="49"/>
      <c r="BA404" s="49"/>
      <c r="BB404" s="49"/>
      <c r="BC404" s="49"/>
      <c r="BD404" s="49"/>
      <c r="BE404" s="49"/>
      <c r="BF404" s="49"/>
    </row>
    <row r="405" spans="1:58" x14ac:dyDescent="0.25">
      <c r="A405" s="334"/>
      <c r="B405" s="190" t="s">
        <v>250</v>
      </c>
      <c r="C405" s="191">
        <v>149124.72484911207</v>
      </c>
      <c r="D405" s="192">
        <v>3706.9770162660834</v>
      </c>
      <c r="E405" s="192">
        <v>3373.8551652284968</v>
      </c>
      <c r="F405" s="192">
        <v>6918.6136989666566</v>
      </c>
      <c r="G405" s="192">
        <v>16314.633857873945</v>
      </c>
      <c r="H405" s="192">
        <v>23190.151260564318</v>
      </c>
      <c r="I405" s="192">
        <v>7200714.6972422842</v>
      </c>
      <c r="J405" s="192">
        <v>2262241.50086154</v>
      </c>
      <c r="K405" s="193">
        <f t="shared" si="13"/>
        <v>7285.3002250118889</v>
      </c>
      <c r="L405" s="192">
        <v>23190.151260564318</v>
      </c>
      <c r="M405" s="322"/>
      <c r="N405" s="334"/>
      <c r="O405" s="190" t="s">
        <v>250</v>
      </c>
      <c r="P405" s="191">
        <v>189415.05159010415</v>
      </c>
      <c r="Q405" s="192">
        <v>16406.951015937047</v>
      </c>
      <c r="R405" s="192">
        <v>15071.68859819126</v>
      </c>
      <c r="S405" s="192">
        <v>6918.6136989666566</v>
      </c>
      <c r="T405" s="192">
        <v>16314.633857873945</v>
      </c>
      <c r="U405" s="192">
        <v>121838.99727517678</v>
      </c>
      <c r="V405" s="192">
        <v>7568093.0884046666</v>
      </c>
      <c r="W405" s="192">
        <v>2377660.4110602154</v>
      </c>
      <c r="X405" s="193">
        <f t="shared" si="14"/>
        <v>7285.3002250118889</v>
      </c>
      <c r="Y405" s="189"/>
      <c r="Z405" s="49"/>
      <c r="AA405" s="49"/>
      <c r="AB405" s="49"/>
      <c r="AC405" s="49"/>
      <c r="AD405" s="49"/>
      <c r="AE405" s="49"/>
      <c r="AF405" s="49"/>
      <c r="AG405" s="49"/>
      <c r="AH405" s="49"/>
      <c r="AI405" s="49"/>
      <c r="AJ405" s="49"/>
      <c r="AK405" s="49"/>
      <c r="AL405" s="49"/>
      <c r="AM405" s="49"/>
      <c r="AN405" s="49"/>
      <c r="AO405" s="49"/>
      <c r="AP405" s="49"/>
      <c r="AQ405" s="49"/>
      <c r="AR405" s="49"/>
      <c r="AS405" s="49"/>
      <c r="AT405" s="49"/>
      <c r="AU405" s="49"/>
      <c r="AV405" s="49"/>
      <c r="AW405" s="49"/>
      <c r="AX405" s="49"/>
      <c r="AY405" s="49"/>
      <c r="AZ405" s="49"/>
      <c r="BA405" s="49"/>
      <c r="BB405" s="49"/>
      <c r="BC405" s="49"/>
      <c r="BD405" s="49"/>
      <c r="BE405" s="49"/>
      <c r="BF405" s="49"/>
    </row>
    <row r="406" spans="1:58" x14ac:dyDescent="0.25">
      <c r="A406" s="334"/>
      <c r="B406" s="190" t="s">
        <v>251</v>
      </c>
      <c r="C406" s="191">
        <v>24767.841980880396</v>
      </c>
      <c r="D406" s="192">
        <v>1064.5132201069309</v>
      </c>
      <c r="E406" s="192">
        <v>960.45557150658237</v>
      </c>
      <c r="F406" s="192">
        <v>3361.5088824381983</v>
      </c>
      <c r="G406" s="192">
        <v>7487.255384690583</v>
      </c>
      <c r="H406" s="192">
        <v>2123.8746055090328</v>
      </c>
      <c r="I406" s="192">
        <v>3370590.0755420458</v>
      </c>
      <c r="J406" s="192">
        <v>1068940.2511638193</v>
      </c>
      <c r="K406" s="193">
        <f t="shared" si="13"/>
        <v>3539.6688532074227</v>
      </c>
      <c r="L406" s="192">
        <v>2123.8746055090328</v>
      </c>
      <c r="M406" s="322"/>
      <c r="N406" s="334"/>
      <c r="O406" s="190" t="s">
        <v>251</v>
      </c>
      <c r="P406" s="191">
        <v>84021.008053426514</v>
      </c>
      <c r="Q406" s="192">
        <v>7719.0034612193449</v>
      </c>
      <c r="R406" s="192">
        <v>7004.6350470706011</v>
      </c>
      <c r="S406" s="192">
        <v>3361.5088824381983</v>
      </c>
      <c r="T406" s="192">
        <v>7487.2553846905821</v>
      </c>
      <c r="U406" s="192">
        <v>54803.352680843454</v>
      </c>
      <c r="V406" s="192">
        <v>3548643.2082862034</v>
      </c>
      <c r="W406" s="192">
        <v>1125413.8749105653</v>
      </c>
      <c r="X406" s="193">
        <f t="shared" si="14"/>
        <v>3539.6688532074227</v>
      </c>
      <c r="Y406" s="189"/>
      <c r="Z406" s="49"/>
      <c r="AA406" s="49"/>
      <c r="AB406" s="49"/>
      <c r="AC406" s="49"/>
      <c r="AD406" s="49"/>
      <c r="AE406" s="49"/>
      <c r="AF406" s="49"/>
      <c r="AG406" s="49"/>
      <c r="AH406" s="49"/>
      <c r="AI406" s="49"/>
      <c r="AJ406" s="49"/>
      <c r="AK406" s="49"/>
      <c r="AL406" s="49"/>
      <c r="AM406" s="49"/>
      <c r="AN406" s="49"/>
      <c r="AO406" s="49"/>
      <c r="AP406" s="49"/>
      <c r="AQ406" s="49"/>
      <c r="AR406" s="49"/>
      <c r="AS406" s="49"/>
      <c r="AT406" s="49"/>
      <c r="AU406" s="49"/>
      <c r="AV406" s="49"/>
      <c r="AW406" s="49"/>
      <c r="AX406" s="49"/>
      <c r="AY406" s="49"/>
      <c r="AZ406" s="49"/>
      <c r="BA406" s="49"/>
      <c r="BB406" s="49"/>
      <c r="BC406" s="49"/>
      <c r="BD406" s="49"/>
      <c r="BE406" s="49"/>
      <c r="BF406" s="49"/>
    </row>
    <row r="407" spans="1:58" x14ac:dyDescent="0.25">
      <c r="A407" s="334"/>
      <c r="B407" s="190" t="s">
        <v>252</v>
      </c>
      <c r="C407" s="191">
        <v>163887.00964909547</v>
      </c>
      <c r="D407" s="192">
        <v>9027.3142653193063</v>
      </c>
      <c r="E407" s="192">
        <v>8232.7864534305409</v>
      </c>
      <c r="F407" s="192">
        <v>26090.340370728569</v>
      </c>
      <c r="G407" s="192">
        <v>63620.891631663952</v>
      </c>
      <c r="H407" s="192">
        <v>19649.102161334151</v>
      </c>
      <c r="I407" s="192">
        <v>30070800.296602625</v>
      </c>
      <c r="J407" s="192">
        <v>9445882.2735948898</v>
      </c>
      <c r="K407" s="193">
        <f t="shared" si="13"/>
        <v>27473.12841037718</v>
      </c>
      <c r="L407" s="192">
        <v>19649.102161334151</v>
      </c>
      <c r="M407" s="322"/>
      <c r="N407" s="334"/>
      <c r="O407" s="190" t="s">
        <v>252</v>
      </c>
      <c r="P407" s="191">
        <v>752865.30383230676</v>
      </c>
      <c r="Q407" s="192">
        <v>66326.895590033499</v>
      </c>
      <c r="R407" s="192">
        <v>60954.510524813762</v>
      </c>
      <c r="S407" s="192">
        <v>26090.340370728562</v>
      </c>
      <c r="T407" s="192">
        <v>63620.891631663952</v>
      </c>
      <c r="U407" s="192">
        <v>510846.83202511573</v>
      </c>
      <c r="V407" s="192">
        <v>31608695.76098042</v>
      </c>
      <c r="W407" s="192">
        <v>9928967.812585583</v>
      </c>
      <c r="X407" s="193">
        <f t="shared" si="14"/>
        <v>27473.128410377172</v>
      </c>
      <c r="Y407" s="189"/>
      <c r="Z407" s="49"/>
      <c r="AA407" s="49"/>
      <c r="AB407" s="49"/>
      <c r="AC407" s="49"/>
      <c r="AD407" s="49"/>
      <c r="AE407" s="49"/>
      <c r="AF407" s="49"/>
      <c r="AG407" s="49"/>
      <c r="AH407" s="49"/>
      <c r="AI407" s="49"/>
      <c r="AJ407" s="49"/>
      <c r="AK407" s="49"/>
      <c r="AL407" s="49"/>
      <c r="AM407" s="49"/>
      <c r="AN407" s="49"/>
      <c r="AO407" s="49"/>
      <c r="AP407" s="49"/>
      <c r="AQ407" s="49"/>
      <c r="AR407" s="49"/>
      <c r="AS407" s="49"/>
      <c r="AT407" s="49"/>
      <c r="AU407" s="49"/>
      <c r="AV407" s="49"/>
      <c r="AW407" s="49"/>
      <c r="AX407" s="49"/>
      <c r="AY407" s="49"/>
      <c r="AZ407" s="49"/>
      <c r="BA407" s="49"/>
      <c r="BB407" s="49"/>
      <c r="BC407" s="49"/>
      <c r="BD407" s="49"/>
      <c r="BE407" s="49"/>
      <c r="BF407" s="49"/>
    </row>
    <row r="408" spans="1:58" x14ac:dyDescent="0.25">
      <c r="A408" s="334"/>
      <c r="B408" s="190" t="s">
        <v>253</v>
      </c>
      <c r="C408" s="191">
        <v>14223.553780723532</v>
      </c>
      <c r="D408" s="192">
        <v>304.25746612968561</v>
      </c>
      <c r="E408" s="192">
        <v>277.31775226943955</v>
      </c>
      <c r="F408" s="192">
        <v>971.58851197410274</v>
      </c>
      <c r="G408" s="192">
        <v>2289.1536190095726</v>
      </c>
      <c r="H408" s="192">
        <v>603.69726041237993</v>
      </c>
      <c r="I408" s="192">
        <v>1003274.0152172275</v>
      </c>
      <c r="J408" s="192">
        <v>315259.82500358665</v>
      </c>
      <c r="K408" s="193">
        <f t="shared" si="13"/>
        <v>1023.0827031087301</v>
      </c>
      <c r="L408" s="192">
        <v>603.69726041237993</v>
      </c>
      <c r="M408" s="322"/>
      <c r="N408" s="334"/>
      <c r="O408" s="190" t="s">
        <v>253</v>
      </c>
      <c r="P408" s="191">
        <v>26321.750142361834</v>
      </c>
      <c r="Q408" s="192">
        <v>2298.5415474532597</v>
      </c>
      <c r="R408" s="192">
        <v>2114.8404801582196</v>
      </c>
      <c r="S408" s="192">
        <v>971.58851197410274</v>
      </c>
      <c r="T408" s="192">
        <v>2289.1536190095726</v>
      </c>
      <c r="U408" s="192">
        <v>17087.88517279183</v>
      </c>
      <c r="V408" s="192">
        <v>1055236.543611086</v>
      </c>
      <c r="W408" s="192">
        <v>331588.06663356832</v>
      </c>
      <c r="X408" s="193">
        <f t="shared" si="14"/>
        <v>1023.0827031087301</v>
      </c>
      <c r="Y408" s="189"/>
      <c r="Z408" s="49"/>
      <c r="AA408" s="49"/>
      <c r="AB408" s="49"/>
      <c r="AC408" s="49"/>
      <c r="AD408" s="49"/>
      <c r="AE408" s="49"/>
      <c r="AF408" s="49"/>
      <c r="AG408" s="49"/>
      <c r="AH408" s="49"/>
      <c r="AI408" s="49"/>
      <c r="AJ408" s="49"/>
      <c r="AK408" s="49"/>
      <c r="AL408" s="49"/>
      <c r="AM408" s="49"/>
      <c r="AN408" s="49"/>
      <c r="AO408" s="49"/>
      <c r="AP408" s="49"/>
      <c r="AQ408" s="49"/>
      <c r="AR408" s="49"/>
      <c r="AS408" s="49"/>
      <c r="AT408" s="49"/>
      <c r="AU408" s="49"/>
      <c r="AV408" s="49"/>
      <c r="AW408" s="49"/>
      <c r="AX408" s="49"/>
      <c r="AY408" s="49"/>
      <c r="AZ408" s="49"/>
      <c r="BA408" s="49"/>
      <c r="BB408" s="49"/>
      <c r="BC408" s="49"/>
      <c r="BD408" s="49"/>
      <c r="BE408" s="49"/>
      <c r="BF408" s="49"/>
    </row>
    <row r="409" spans="1:58" ht="15.75" thickBot="1" x14ac:dyDescent="0.3">
      <c r="A409" s="335"/>
      <c r="B409" s="198" t="s">
        <v>254</v>
      </c>
      <c r="C409" s="199">
        <v>970621.12075752893</v>
      </c>
      <c r="D409" s="200">
        <v>39323.496733938242</v>
      </c>
      <c r="E409" s="200">
        <v>35855.511248741961</v>
      </c>
      <c r="F409" s="200">
        <v>109575.01605489106</v>
      </c>
      <c r="G409" s="200">
        <v>262245.85282604914</v>
      </c>
      <c r="H409" s="200">
        <v>110683.85307971797</v>
      </c>
      <c r="I409" s="200">
        <v>117679667.77890456</v>
      </c>
      <c r="J409" s="200">
        <v>36981060.208448999</v>
      </c>
      <c r="K409" s="201">
        <f t="shared" si="13"/>
        <v>115382.49190580029</v>
      </c>
      <c r="L409" s="200">
        <v>113470.36107608852</v>
      </c>
      <c r="M409" s="184">
        <f>H409/L409</f>
        <v>0.97544285600270508</v>
      </c>
      <c r="N409" s="335"/>
      <c r="O409" s="198" t="s">
        <v>254</v>
      </c>
      <c r="P409" s="199">
        <v>3013530.9512900859</v>
      </c>
      <c r="Q409" s="200">
        <v>266550.46471537539</v>
      </c>
      <c r="R409" s="200">
        <v>245042.40784004331</v>
      </c>
      <c r="S409" s="200">
        <v>109575.01605489106</v>
      </c>
      <c r="T409" s="200">
        <v>262245.85282604914</v>
      </c>
      <c r="U409" s="200">
        <v>2002444.2419752162</v>
      </c>
      <c r="V409" s="200">
        <v>123800686.56598073</v>
      </c>
      <c r="W409" s="200">
        <v>38904618.368218824</v>
      </c>
      <c r="X409" s="201">
        <f t="shared" si="14"/>
        <v>115382.49190580029</v>
      </c>
      <c r="Y409" s="189"/>
      <c r="Z409" s="49"/>
      <c r="AA409" s="49"/>
      <c r="AB409" s="49"/>
      <c r="AC409" s="49"/>
      <c r="AD409" s="49"/>
      <c r="AE409" s="49"/>
      <c r="AF409" s="49"/>
      <c r="AG409" s="49"/>
      <c r="AH409" s="49"/>
      <c r="AI409" s="49"/>
      <c r="AJ409" s="49"/>
      <c r="AK409" s="49"/>
      <c r="AL409" s="49"/>
      <c r="AM409" s="49"/>
      <c r="AN409" s="49"/>
      <c r="AO409" s="49"/>
      <c r="AP409" s="49"/>
      <c r="AQ409" s="49"/>
      <c r="AR409" s="49"/>
      <c r="AS409" s="49"/>
      <c r="AT409" s="49"/>
      <c r="AU409" s="49"/>
      <c r="AV409" s="49"/>
      <c r="AW409" s="49"/>
      <c r="AX409" s="49"/>
      <c r="AY409" s="49"/>
      <c r="AZ409" s="49"/>
      <c r="BA409" s="49"/>
      <c r="BB409" s="49"/>
      <c r="BC409" s="49"/>
      <c r="BD409" s="49"/>
      <c r="BE409" s="49"/>
      <c r="BF409" s="49"/>
    </row>
    <row r="410" spans="1:58" ht="15.75" thickTop="1" x14ac:dyDescent="0.25">
      <c r="A410" s="333">
        <f>A400+1</f>
        <v>2042</v>
      </c>
      <c r="B410" s="185" t="s">
        <v>245</v>
      </c>
      <c r="C410" s="186">
        <v>43272.138745900425</v>
      </c>
      <c r="D410" s="187">
        <v>656.85251932244671</v>
      </c>
      <c r="E410" s="187">
        <v>598.60692368169123</v>
      </c>
      <c r="F410" s="187">
        <v>2192.11893156019</v>
      </c>
      <c r="G410" s="187">
        <v>5175.3922402871149</v>
      </c>
      <c r="H410" s="187">
        <v>1488.0205482253889</v>
      </c>
      <c r="I410" s="187">
        <v>2295842.9239870235</v>
      </c>
      <c r="J410" s="187">
        <v>721282.52635120472</v>
      </c>
      <c r="K410" s="188">
        <f t="shared" si="13"/>
        <v>2308.3012349328801</v>
      </c>
      <c r="L410" s="187">
        <v>1488.0205482253889</v>
      </c>
      <c r="M410" s="322"/>
      <c r="N410" s="333">
        <f>N400+1</f>
        <v>2042</v>
      </c>
      <c r="O410" s="185" t="s">
        <v>245</v>
      </c>
      <c r="P410" s="186">
        <v>63407.730950605597</v>
      </c>
      <c r="Q410" s="187">
        <v>5231.8216978491428</v>
      </c>
      <c r="R410" s="187">
        <v>4809.3394262981719</v>
      </c>
      <c r="S410" s="187">
        <v>2192.11893156019</v>
      </c>
      <c r="T410" s="187">
        <v>5175.3922402871149</v>
      </c>
      <c r="U410" s="187">
        <v>38982.679824549537</v>
      </c>
      <c r="V410" s="187">
        <v>2414584.4147174098</v>
      </c>
      <c r="W410" s="187">
        <v>758587.41402248736</v>
      </c>
      <c r="X410" s="188">
        <f t="shared" si="14"/>
        <v>2308.3012349328801</v>
      </c>
      <c r="Y410" s="189"/>
      <c r="Z410" s="49"/>
      <c r="AA410" s="49"/>
      <c r="AB410" s="49"/>
      <c r="AC410" s="49"/>
      <c r="AD410" s="49"/>
      <c r="AE410" s="49"/>
      <c r="AF410" s="49"/>
      <c r="AG410" s="49"/>
      <c r="AH410" s="49"/>
      <c r="AI410" s="49"/>
      <c r="AJ410" s="49"/>
      <c r="AK410" s="49"/>
      <c r="AL410" s="49"/>
      <c r="AM410" s="49"/>
      <c r="AN410" s="49"/>
      <c r="AO410" s="49"/>
      <c r="AP410" s="49"/>
      <c r="AQ410" s="49"/>
      <c r="AR410" s="49"/>
      <c r="AS410" s="49"/>
      <c r="AT410" s="49"/>
      <c r="AU410" s="49"/>
      <c r="AV410" s="49"/>
      <c r="AW410" s="49"/>
      <c r="AX410" s="49"/>
      <c r="AY410" s="49"/>
      <c r="AZ410" s="49"/>
      <c r="BA410" s="49"/>
      <c r="BB410" s="49"/>
      <c r="BC410" s="49"/>
      <c r="BD410" s="49"/>
      <c r="BE410" s="49"/>
      <c r="BF410" s="49"/>
    </row>
    <row r="411" spans="1:58" x14ac:dyDescent="0.25">
      <c r="A411" s="334"/>
      <c r="B411" s="190" t="s">
        <v>246</v>
      </c>
      <c r="C411" s="191">
        <v>180604.62543253647</v>
      </c>
      <c r="D411" s="192">
        <v>3952.342443572014</v>
      </c>
      <c r="E411" s="192">
        <v>3602.590539950073</v>
      </c>
      <c r="F411" s="192">
        <v>7034.6385048878537</v>
      </c>
      <c r="G411" s="192">
        <v>16570.113684381871</v>
      </c>
      <c r="H411" s="192">
        <v>23392.768479315535</v>
      </c>
      <c r="I411" s="192">
        <v>7208491.2888585236</v>
      </c>
      <c r="J411" s="192">
        <v>2264684.6650513741</v>
      </c>
      <c r="K411" s="193">
        <f t="shared" si="13"/>
        <v>7407.4743456469096</v>
      </c>
      <c r="L411" s="192">
        <v>23392.768479315535</v>
      </c>
      <c r="M411" s="322"/>
      <c r="N411" s="334"/>
      <c r="O411" s="190" t="s">
        <v>246</v>
      </c>
      <c r="P411" s="191">
        <v>203517.28400416154</v>
      </c>
      <c r="Q411" s="192">
        <v>16582.904914707153</v>
      </c>
      <c r="R411" s="192">
        <v>15256.272521530584</v>
      </c>
      <c r="S411" s="192">
        <v>7034.6385048878528</v>
      </c>
      <c r="T411" s="192">
        <v>16570.113684381871</v>
      </c>
      <c r="U411" s="192">
        <v>123026.74567992374</v>
      </c>
      <c r="V411" s="192">
        <v>7581727.7721597813</v>
      </c>
      <c r="W411" s="192">
        <v>2381944.0063335784</v>
      </c>
      <c r="X411" s="193">
        <f t="shared" si="14"/>
        <v>7407.4743456469087</v>
      </c>
      <c r="Y411" s="189"/>
      <c r="Z411" s="49"/>
      <c r="AA411" s="49"/>
      <c r="AB411" s="49"/>
      <c r="AC411" s="49"/>
      <c r="AD411" s="49"/>
      <c r="AE411" s="49"/>
      <c r="AF411" s="49"/>
      <c r="AG411" s="49"/>
      <c r="AH411" s="49"/>
      <c r="AI411" s="49"/>
      <c r="AJ411" s="49"/>
      <c r="AK411" s="49"/>
      <c r="AL411" s="49"/>
      <c r="AM411" s="49"/>
      <c r="AN411" s="49"/>
      <c r="AO411" s="49"/>
      <c r="AP411" s="49"/>
      <c r="AQ411" s="49"/>
      <c r="AR411" s="49"/>
      <c r="AS411" s="49"/>
      <c r="AT411" s="49"/>
      <c r="AU411" s="49"/>
      <c r="AV411" s="49"/>
      <c r="AW411" s="49"/>
      <c r="AX411" s="49"/>
      <c r="AY411" s="49"/>
      <c r="AZ411" s="49"/>
      <c r="BA411" s="49"/>
      <c r="BB411" s="49"/>
      <c r="BC411" s="49"/>
      <c r="BD411" s="49"/>
      <c r="BE411" s="49"/>
      <c r="BF411" s="49"/>
    </row>
    <row r="412" spans="1:58" x14ac:dyDescent="0.25">
      <c r="A412" s="334"/>
      <c r="B412" s="190" t="s">
        <v>247</v>
      </c>
      <c r="C412" s="191">
        <v>258134.6173301767</v>
      </c>
      <c r="D412" s="192">
        <v>13976.375807085757</v>
      </c>
      <c r="E412" s="192">
        <v>12770.792562234157</v>
      </c>
      <c r="F412" s="192">
        <v>42748.272674991342</v>
      </c>
      <c r="G412" s="192">
        <v>101206.46912046922</v>
      </c>
      <c r="H412" s="179">
        <v>27498.304734234087</v>
      </c>
      <c r="I412" s="192">
        <v>45380699.14078138</v>
      </c>
      <c r="J412" s="192">
        <v>14258330.86828861</v>
      </c>
      <c r="K412" s="193">
        <f t="shared" si="13"/>
        <v>45013.931126765878</v>
      </c>
      <c r="L412" s="192">
        <v>30410.205590441314</v>
      </c>
      <c r="M412" s="184">
        <f>H412/L412</f>
        <v>0.90424593324280222</v>
      </c>
      <c r="N412" s="334"/>
      <c r="O412" s="190" t="s">
        <v>247</v>
      </c>
      <c r="P412" s="191">
        <v>1150146.7734135091</v>
      </c>
      <c r="Q412" s="192">
        <v>102796.25444178504</v>
      </c>
      <c r="R412" s="192">
        <v>94688.826353715165</v>
      </c>
      <c r="S412" s="192">
        <v>42748.272674991342</v>
      </c>
      <c r="T412" s="192">
        <v>101206.46912046922</v>
      </c>
      <c r="U412" s="179">
        <v>769078.48281883507</v>
      </c>
      <c r="V412" s="192">
        <v>47762392.390393183</v>
      </c>
      <c r="W412" s="192">
        <v>15006644.406725094</v>
      </c>
      <c r="X412" s="193">
        <f t="shared" si="14"/>
        <v>45013.931126765878</v>
      </c>
      <c r="Y412" s="189"/>
      <c r="Z412" s="49"/>
      <c r="AA412" s="49"/>
      <c r="AB412" s="49"/>
      <c r="AC412" s="49"/>
      <c r="AD412" s="49"/>
      <c r="AE412" s="49"/>
      <c r="AF412" s="49"/>
      <c r="AG412" s="49"/>
      <c r="AH412" s="49"/>
      <c r="AI412" s="49"/>
      <c r="AJ412" s="49"/>
      <c r="AK412" s="49"/>
      <c r="AL412" s="49"/>
      <c r="AM412" s="49"/>
      <c r="AN412" s="49"/>
      <c r="AO412" s="49"/>
      <c r="AP412" s="49"/>
      <c r="AQ412" s="49"/>
      <c r="AR412" s="49"/>
      <c r="AS412" s="49"/>
      <c r="AT412" s="49"/>
      <c r="AU412" s="49"/>
      <c r="AV412" s="49"/>
      <c r="AW412" s="49"/>
      <c r="AX412" s="49"/>
      <c r="AY412" s="49"/>
      <c r="AZ412" s="49"/>
      <c r="BA412" s="49"/>
      <c r="BB412" s="49"/>
      <c r="BC412" s="49"/>
      <c r="BD412" s="49"/>
      <c r="BE412" s="49"/>
      <c r="BF412" s="49"/>
    </row>
    <row r="413" spans="1:58" x14ac:dyDescent="0.25">
      <c r="A413" s="334"/>
      <c r="B413" s="190" t="s">
        <v>248</v>
      </c>
      <c r="C413" s="191">
        <v>104122.70909269273</v>
      </c>
      <c r="D413" s="192">
        <v>6004.1557374973227</v>
      </c>
      <c r="E413" s="192">
        <v>5466.1749286951417</v>
      </c>
      <c r="F413" s="192">
        <v>17983.031143873064</v>
      </c>
      <c r="G413" s="192">
        <v>44287.55466671069</v>
      </c>
      <c r="H413" s="192">
        <v>11730.846127913243</v>
      </c>
      <c r="I413" s="192">
        <v>18819008.399338372</v>
      </c>
      <c r="J413" s="192">
        <v>5912396.5889349245</v>
      </c>
      <c r="K413" s="193">
        <f t="shared" si="13"/>
        <v>18936.131794498335</v>
      </c>
      <c r="L413" s="192">
        <v>11730.846127913243</v>
      </c>
      <c r="M413" s="322"/>
      <c r="N413" s="334"/>
      <c r="O413" s="190" t="s">
        <v>248</v>
      </c>
      <c r="P413" s="191">
        <v>481075.0205973112</v>
      </c>
      <c r="Q413" s="192">
        <v>43887.488486530841</v>
      </c>
      <c r="R413" s="192">
        <v>40284.156630362901</v>
      </c>
      <c r="S413" s="192">
        <v>17983.031143873064</v>
      </c>
      <c r="T413" s="192">
        <v>44287.55466671069</v>
      </c>
      <c r="U413" s="192">
        <v>327713.59929515288</v>
      </c>
      <c r="V413" s="192">
        <v>19816994.295087129</v>
      </c>
      <c r="W413" s="192">
        <v>6225935.359877672</v>
      </c>
      <c r="X413" s="193">
        <f t="shared" si="14"/>
        <v>18936.131794498335</v>
      </c>
      <c r="Y413" s="189"/>
      <c r="Z413" s="49"/>
      <c r="AA413" s="49"/>
      <c r="AB413" s="49"/>
      <c r="AC413" s="49"/>
      <c r="AD413" s="49"/>
      <c r="AE413" s="49"/>
      <c r="AF413" s="49"/>
      <c r="AG413" s="49"/>
      <c r="AH413" s="49"/>
      <c r="AI413" s="49"/>
      <c r="AJ413" s="49"/>
      <c r="AK413" s="49"/>
      <c r="AL413" s="49"/>
      <c r="AM413" s="49"/>
      <c r="AN413" s="49"/>
      <c r="AO413" s="49"/>
      <c r="AP413" s="49"/>
      <c r="AQ413" s="49"/>
      <c r="AR413" s="49"/>
      <c r="AS413" s="49"/>
      <c r="AT413" s="49"/>
      <c r="AU413" s="49"/>
      <c r="AV413" s="49"/>
      <c r="AW413" s="49"/>
      <c r="AX413" s="49"/>
      <c r="AY413" s="49"/>
      <c r="AZ413" s="49"/>
      <c r="BA413" s="49"/>
      <c r="BB413" s="49"/>
      <c r="BC413" s="49"/>
      <c r="BD413" s="49"/>
      <c r="BE413" s="49"/>
      <c r="BF413" s="49"/>
    </row>
    <row r="414" spans="1:58" x14ac:dyDescent="0.25">
      <c r="A414" s="334"/>
      <c r="B414" s="190" t="s">
        <v>249</v>
      </c>
      <c r="C414" s="191">
        <v>45754.989036098559</v>
      </c>
      <c r="D414" s="192">
        <v>1626.4704347798165</v>
      </c>
      <c r="E414" s="192">
        <v>1481.6885288139003</v>
      </c>
      <c r="F414" s="192">
        <v>5163.1697159490241</v>
      </c>
      <c r="G414" s="192">
        <v>12175.151326412808</v>
      </c>
      <c r="H414" s="192">
        <v>3482.5022386730493</v>
      </c>
      <c r="I414" s="192">
        <v>5374355.3654878968</v>
      </c>
      <c r="J414" s="192">
        <v>1688455.865486355</v>
      </c>
      <c r="K414" s="193">
        <f t="shared" si="13"/>
        <v>5436.8177108943219</v>
      </c>
      <c r="L414" s="192">
        <v>3482.5022386730493</v>
      </c>
      <c r="M414" s="322"/>
      <c r="N414" s="334"/>
      <c r="O414" s="190" t="s">
        <v>249</v>
      </c>
      <c r="P414" s="191">
        <v>141092.70437616622</v>
      </c>
      <c r="Q414" s="192">
        <v>12244.042831864343</v>
      </c>
      <c r="R414" s="192">
        <v>11247.574484018192</v>
      </c>
      <c r="S414" s="192">
        <v>5163.1697159490241</v>
      </c>
      <c r="T414" s="192">
        <v>12175.151326412808</v>
      </c>
      <c r="U414" s="192">
        <v>90925.015540034015</v>
      </c>
      <c r="V414" s="192">
        <v>5647854.8164938167</v>
      </c>
      <c r="W414" s="192">
        <v>1774380.9152416866</v>
      </c>
      <c r="X414" s="193">
        <f t="shared" si="14"/>
        <v>5436.8177108943219</v>
      </c>
      <c r="Y414" s="189"/>
      <c r="Z414" s="49"/>
      <c r="AA414" s="49"/>
      <c r="AB414" s="49"/>
      <c r="AC414" s="49"/>
      <c r="AD414" s="49"/>
      <c r="AE414" s="49"/>
      <c r="AF414" s="49"/>
      <c r="AG414" s="49"/>
      <c r="AH414" s="49"/>
      <c r="AI414" s="49"/>
      <c r="AJ414" s="49"/>
      <c r="AK414" s="49"/>
      <c r="AL414" s="49"/>
      <c r="AM414" s="49"/>
      <c r="AN414" s="49"/>
      <c r="AO414" s="49"/>
      <c r="AP414" s="49"/>
      <c r="AQ414" s="49"/>
      <c r="AR414" s="49"/>
      <c r="AS414" s="49"/>
      <c r="AT414" s="49"/>
      <c r="AU414" s="49"/>
      <c r="AV414" s="49"/>
      <c r="AW414" s="49"/>
      <c r="AX414" s="49"/>
      <c r="AY414" s="49"/>
      <c r="AZ414" s="49"/>
      <c r="BA414" s="49"/>
      <c r="BB414" s="49"/>
      <c r="BC414" s="49"/>
      <c r="BD414" s="49"/>
      <c r="BE414" s="49"/>
      <c r="BF414" s="49"/>
    </row>
    <row r="415" spans="1:58" x14ac:dyDescent="0.25">
      <c r="A415" s="334"/>
      <c r="B415" s="190" t="s">
        <v>250</v>
      </c>
      <c r="C415" s="191">
        <v>156552.97510251871</v>
      </c>
      <c r="D415" s="192">
        <v>3892.3258670793871</v>
      </c>
      <c r="E415" s="192">
        <v>3542.5479234899212</v>
      </c>
      <c r="F415" s="192">
        <v>7264.5443839149884</v>
      </c>
      <c r="G415" s="192">
        <v>17130.365550767641</v>
      </c>
      <c r="H415" s="192">
        <v>24349.65882359253</v>
      </c>
      <c r="I415" s="192">
        <v>7560750.4321043976</v>
      </c>
      <c r="J415" s="192">
        <v>2375353.5759046171</v>
      </c>
      <c r="K415" s="193">
        <f t="shared" si="13"/>
        <v>7649.5652362624824</v>
      </c>
      <c r="L415" s="192">
        <v>24349.65882359253</v>
      </c>
      <c r="M415" s="322"/>
      <c r="N415" s="334"/>
      <c r="O415" s="190" t="s">
        <v>250</v>
      </c>
      <c r="P415" s="191">
        <v>198885.80416960933</v>
      </c>
      <c r="Q415" s="192">
        <v>17227.298566733898</v>
      </c>
      <c r="R415" s="192">
        <v>15825.273028100821</v>
      </c>
      <c r="S415" s="192">
        <v>7264.5443839149884</v>
      </c>
      <c r="T415" s="192">
        <v>17130.365550767641</v>
      </c>
      <c r="U415" s="192">
        <v>127930.94713893559</v>
      </c>
      <c r="V415" s="192">
        <v>7946497.742824899</v>
      </c>
      <c r="W415" s="192">
        <v>2496543.431613226</v>
      </c>
      <c r="X415" s="193">
        <f t="shared" si="14"/>
        <v>7649.5652362624824</v>
      </c>
      <c r="Y415" s="189"/>
      <c r="Z415" s="49"/>
      <c r="AA415" s="49"/>
      <c r="AB415" s="49"/>
      <c r="AC415" s="49"/>
      <c r="AD415" s="49"/>
      <c r="AE415" s="49"/>
      <c r="AF415" s="49"/>
      <c r="AG415" s="49"/>
      <c r="AH415" s="49"/>
      <c r="AI415" s="49"/>
      <c r="AJ415" s="49"/>
      <c r="AK415" s="49"/>
      <c r="AL415" s="49"/>
      <c r="AM415" s="49"/>
      <c r="AN415" s="49"/>
      <c r="AO415" s="49"/>
      <c r="AP415" s="49"/>
      <c r="AQ415" s="49"/>
      <c r="AR415" s="49"/>
      <c r="AS415" s="49"/>
      <c r="AT415" s="49"/>
      <c r="AU415" s="49"/>
      <c r="AV415" s="49"/>
      <c r="AW415" s="49"/>
      <c r="AX415" s="49"/>
      <c r="AY415" s="49"/>
      <c r="AZ415" s="49"/>
      <c r="BA415" s="49"/>
      <c r="BB415" s="49"/>
      <c r="BC415" s="49"/>
      <c r="BD415" s="49"/>
      <c r="BE415" s="49"/>
      <c r="BF415" s="49"/>
    </row>
    <row r="416" spans="1:58" x14ac:dyDescent="0.25">
      <c r="A416" s="334"/>
      <c r="B416" s="190" t="s">
        <v>251</v>
      </c>
      <c r="C416" s="191">
        <v>25091.756776475224</v>
      </c>
      <c r="D416" s="192">
        <v>1099.6421563704596</v>
      </c>
      <c r="E416" s="192">
        <v>992.15060536629937</v>
      </c>
      <c r="F416" s="192">
        <v>3472.4386755586575</v>
      </c>
      <c r="G416" s="192">
        <v>7734.3348123853702</v>
      </c>
      <c r="H416" s="192">
        <v>2193.96246749083</v>
      </c>
      <c r="I416" s="192">
        <v>3481819.5480349325</v>
      </c>
      <c r="J416" s="192">
        <v>1104215.2794522252</v>
      </c>
      <c r="K416" s="193">
        <f t="shared" si="13"/>
        <v>3656.477925363266</v>
      </c>
      <c r="L416" s="192">
        <v>2193.96246749083</v>
      </c>
      <c r="M416" s="322"/>
      <c r="N416" s="334"/>
      <c r="O416" s="190" t="s">
        <v>251</v>
      </c>
      <c r="P416" s="191">
        <v>86793.701319189568</v>
      </c>
      <c r="Q416" s="192">
        <v>7973.730575439582</v>
      </c>
      <c r="R416" s="192">
        <v>7235.7880036239294</v>
      </c>
      <c r="S416" s="192">
        <v>3472.4386755586575</v>
      </c>
      <c r="T416" s="192">
        <v>7734.3348123853702</v>
      </c>
      <c r="U416" s="192">
        <v>56611.863319311276</v>
      </c>
      <c r="V416" s="192">
        <v>3665748.4341596467</v>
      </c>
      <c r="W416" s="192">
        <v>1162552.5327826138</v>
      </c>
      <c r="X416" s="193">
        <f t="shared" si="14"/>
        <v>3656.477925363266</v>
      </c>
      <c r="Y416" s="189"/>
      <c r="Z416" s="49"/>
      <c r="AA416" s="49"/>
      <c r="AB416" s="49"/>
      <c r="AC416" s="49"/>
      <c r="AD416" s="49"/>
      <c r="AE416" s="49"/>
      <c r="AF416" s="49"/>
      <c r="AG416" s="49"/>
      <c r="AH416" s="49"/>
      <c r="AI416" s="49"/>
      <c r="AJ416" s="49"/>
      <c r="AK416" s="49"/>
      <c r="AL416" s="49"/>
      <c r="AM416" s="49"/>
      <c r="AN416" s="49"/>
      <c r="AO416" s="49"/>
      <c r="AP416" s="49"/>
      <c r="AQ416" s="49"/>
      <c r="AR416" s="49"/>
      <c r="AS416" s="49"/>
      <c r="AT416" s="49"/>
      <c r="AU416" s="49"/>
      <c r="AV416" s="49"/>
      <c r="AW416" s="49"/>
      <c r="AX416" s="49"/>
      <c r="AY416" s="49"/>
      <c r="AZ416" s="49"/>
      <c r="BA416" s="49"/>
      <c r="BB416" s="49"/>
      <c r="BC416" s="49"/>
      <c r="BD416" s="49"/>
      <c r="BE416" s="49"/>
      <c r="BF416" s="49"/>
    </row>
    <row r="417" spans="1:58" x14ac:dyDescent="0.25">
      <c r="A417" s="334"/>
      <c r="B417" s="190" t="s">
        <v>252</v>
      </c>
      <c r="C417" s="191">
        <v>169895.8338077715</v>
      </c>
      <c r="D417" s="192">
        <v>9599.0959348150391</v>
      </c>
      <c r="E417" s="192">
        <v>8754.3606285171682</v>
      </c>
      <c r="F417" s="192">
        <v>27669.318314314536</v>
      </c>
      <c r="G417" s="192">
        <v>67518.680830679266</v>
      </c>
      <c r="H417" s="192">
        <v>20918.246303659376</v>
      </c>
      <c r="I417" s="192">
        <v>32026426.963860527</v>
      </c>
      <c r="J417" s="192">
        <v>10060148.579608714</v>
      </c>
      <c r="K417" s="193">
        <f t="shared" si="13"/>
        <v>29135.792184973205</v>
      </c>
      <c r="L417" s="192">
        <v>20918.246303659376</v>
      </c>
      <c r="M417" s="322"/>
      <c r="N417" s="334"/>
      <c r="O417" s="190" t="s">
        <v>252</v>
      </c>
      <c r="P417" s="191">
        <v>800341.58845218853</v>
      </c>
      <c r="Q417" s="192">
        <v>70542.612384020729</v>
      </c>
      <c r="R417" s="192">
        <v>64829.227840484338</v>
      </c>
      <c r="S417" s="192">
        <v>27669.318314314529</v>
      </c>
      <c r="T417" s="192">
        <v>67518.680830679252</v>
      </c>
      <c r="U417" s="192">
        <v>543810.70540439256</v>
      </c>
      <c r="V417" s="192">
        <v>33662357.386466242</v>
      </c>
      <c r="W417" s="192">
        <v>10574027.039754618</v>
      </c>
      <c r="X417" s="193">
        <f t="shared" si="14"/>
        <v>29135.792184973197</v>
      </c>
      <c r="Y417" s="189"/>
      <c r="Z417" s="49"/>
      <c r="AA417" s="49"/>
      <c r="AB417" s="49"/>
      <c r="AC417" s="49"/>
      <c r="AD417" s="49"/>
      <c r="AE417" s="49"/>
      <c r="AF417" s="49"/>
      <c r="AG417" s="49"/>
      <c r="AH417" s="49"/>
      <c r="AI417" s="49"/>
      <c r="AJ417" s="49"/>
      <c r="AK417" s="49"/>
      <c r="AL417" s="49"/>
      <c r="AM417" s="49"/>
      <c r="AN417" s="49"/>
      <c r="AO417" s="49"/>
      <c r="AP417" s="49"/>
      <c r="AQ417" s="49"/>
      <c r="AR417" s="49"/>
      <c r="AS417" s="49"/>
      <c r="AT417" s="49"/>
      <c r="AU417" s="49"/>
      <c r="AV417" s="49"/>
      <c r="AW417" s="49"/>
      <c r="AX417" s="49"/>
      <c r="AY417" s="49"/>
      <c r="AZ417" s="49"/>
      <c r="BA417" s="49"/>
      <c r="BB417" s="49"/>
      <c r="BC417" s="49"/>
      <c r="BD417" s="49"/>
      <c r="BE417" s="49"/>
      <c r="BF417" s="49"/>
    </row>
    <row r="418" spans="1:58" x14ac:dyDescent="0.25">
      <c r="A418" s="334"/>
      <c r="B418" s="190" t="s">
        <v>253</v>
      </c>
      <c r="C418" s="191">
        <v>13030.436775667495</v>
      </c>
      <c r="D418" s="192">
        <v>309.42984305389029</v>
      </c>
      <c r="E418" s="192">
        <v>282.03215405802001</v>
      </c>
      <c r="F418" s="192">
        <v>988.10551667766254</v>
      </c>
      <c r="G418" s="192">
        <v>2328.0692305327352</v>
      </c>
      <c r="H418" s="192">
        <v>613.96011383939037</v>
      </c>
      <c r="I418" s="192">
        <v>1020329.6734759205</v>
      </c>
      <c r="J418" s="192">
        <v>320619.24202864763</v>
      </c>
      <c r="K418" s="193">
        <f t="shared" si="13"/>
        <v>1040.4751090615787</v>
      </c>
      <c r="L418" s="192">
        <v>613.96011383939037</v>
      </c>
      <c r="M418" s="322"/>
      <c r="N418" s="334"/>
      <c r="O418" s="190" t="s">
        <v>253</v>
      </c>
      <c r="P418" s="191">
        <v>26769.219894781985</v>
      </c>
      <c r="Q418" s="192">
        <v>2337.6167537599649</v>
      </c>
      <c r="R418" s="192">
        <v>2150.7927683209095</v>
      </c>
      <c r="S418" s="192">
        <v>988.10551667766254</v>
      </c>
      <c r="T418" s="192">
        <v>2328.0692305327352</v>
      </c>
      <c r="U418" s="192">
        <v>17378.379220729294</v>
      </c>
      <c r="V418" s="192">
        <v>1073175.5648524745</v>
      </c>
      <c r="W418" s="192">
        <v>337225.06376633898</v>
      </c>
      <c r="X418" s="193">
        <f t="shared" si="14"/>
        <v>1040.4751090615787</v>
      </c>
      <c r="Y418" s="189"/>
      <c r="Z418" s="49"/>
      <c r="AA418" s="49"/>
      <c r="AB418" s="49"/>
      <c r="AC418" s="49"/>
      <c r="AD418" s="49"/>
      <c r="AE418" s="49"/>
      <c r="AF418" s="49"/>
      <c r="AG418" s="49"/>
      <c r="AH418" s="49"/>
      <c r="AI418" s="49"/>
      <c r="AJ418" s="49"/>
      <c r="AK418" s="49"/>
      <c r="AL418" s="49"/>
      <c r="AM418" s="49"/>
      <c r="AN418" s="49"/>
      <c r="AO418" s="49"/>
      <c r="AP418" s="49"/>
      <c r="AQ418" s="49"/>
      <c r="AR418" s="49"/>
      <c r="AS418" s="49"/>
      <c r="AT418" s="49"/>
      <c r="AU418" s="49"/>
      <c r="AV418" s="49"/>
      <c r="AW418" s="49"/>
      <c r="AX418" s="49"/>
      <c r="AY418" s="49"/>
      <c r="AZ418" s="49"/>
      <c r="BA418" s="49"/>
      <c r="BB418" s="49"/>
      <c r="BC418" s="49"/>
      <c r="BD418" s="49"/>
      <c r="BE418" s="49"/>
      <c r="BF418" s="49"/>
    </row>
    <row r="419" spans="1:58" ht="15.75" thickBot="1" x14ac:dyDescent="0.3">
      <c r="A419" s="335"/>
      <c r="B419" s="198" t="s">
        <v>254</v>
      </c>
      <c r="C419" s="199">
        <v>996460.08209983783</v>
      </c>
      <c r="D419" s="200">
        <v>41116.690743576139</v>
      </c>
      <c r="E419" s="200">
        <v>37490.944794806375</v>
      </c>
      <c r="F419" s="200">
        <v>114515.63786172733</v>
      </c>
      <c r="G419" s="200">
        <v>274126.13146262674</v>
      </c>
      <c r="H419" s="200">
        <v>115668.26983694342</v>
      </c>
      <c r="I419" s="200">
        <v>123167723.73592898</v>
      </c>
      <c r="J419" s="200">
        <v>38705487.191106677</v>
      </c>
      <c r="K419" s="201">
        <f t="shared" si="13"/>
        <v>120584.96666839888</v>
      </c>
      <c r="L419" s="200">
        <v>118580.17069315066</v>
      </c>
      <c r="M419" s="184">
        <f>H419/L419</f>
        <v>0.97544361051948258</v>
      </c>
      <c r="N419" s="335"/>
      <c r="O419" s="198" t="s">
        <v>254</v>
      </c>
      <c r="P419" s="199">
        <v>3152029.8271775232</v>
      </c>
      <c r="Q419" s="200">
        <v>278823.77065269073</v>
      </c>
      <c r="R419" s="200">
        <v>256327.25105645499</v>
      </c>
      <c r="S419" s="200">
        <v>114515.6378617273</v>
      </c>
      <c r="T419" s="200">
        <v>274126.13146262674</v>
      </c>
      <c r="U419" s="200">
        <v>2095458.4182418641</v>
      </c>
      <c r="V419" s="200">
        <v>129571332.81715459</v>
      </c>
      <c r="W419" s="200">
        <v>40717840.170117311</v>
      </c>
      <c r="X419" s="201">
        <f t="shared" si="14"/>
        <v>120584.96666839885</v>
      </c>
      <c r="Y419" s="189"/>
      <c r="Z419" s="49"/>
      <c r="AA419" s="49"/>
      <c r="AB419" s="49"/>
      <c r="AC419" s="49"/>
      <c r="AD419" s="49"/>
      <c r="AE419" s="49"/>
      <c r="AF419" s="49"/>
      <c r="AG419" s="49"/>
      <c r="AH419" s="49"/>
      <c r="AI419" s="49"/>
      <c r="AJ419" s="49"/>
      <c r="AK419" s="49"/>
      <c r="AL419" s="49"/>
      <c r="AM419" s="49"/>
      <c r="AN419" s="49"/>
      <c r="AO419" s="49"/>
      <c r="AP419" s="49"/>
      <c r="AQ419" s="49"/>
      <c r="AR419" s="49"/>
      <c r="AS419" s="49"/>
      <c r="AT419" s="49"/>
      <c r="AU419" s="49"/>
      <c r="AV419" s="49"/>
      <c r="AW419" s="49"/>
      <c r="AX419" s="49"/>
      <c r="AY419" s="49"/>
      <c r="AZ419" s="49"/>
      <c r="BA419" s="49"/>
      <c r="BB419" s="49"/>
      <c r="BC419" s="49"/>
      <c r="BD419" s="49"/>
      <c r="BE419" s="49"/>
      <c r="BF419" s="49"/>
    </row>
    <row r="420" spans="1:58" ht="15.75" thickTop="1" x14ac:dyDescent="0.25">
      <c r="A420" s="333">
        <f>A410+1</f>
        <v>2043</v>
      </c>
      <c r="B420" s="185" t="s">
        <v>245</v>
      </c>
      <c r="C420" s="186">
        <v>44598.424043561521</v>
      </c>
      <c r="D420" s="187">
        <v>678.52865246008741</v>
      </c>
      <c r="E420" s="187">
        <v>618.36095216318711</v>
      </c>
      <c r="F420" s="187">
        <v>2264.4588563016764</v>
      </c>
      <c r="G420" s="187">
        <v>5346.1801842165896</v>
      </c>
      <c r="H420" s="187">
        <v>1537.1252263168267</v>
      </c>
      <c r="I420" s="187">
        <v>2371605.7404785957</v>
      </c>
      <c r="J420" s="187">
        <v>745084.84972079471</v>
      </c>
      <c r="K420" s="188">
        <f t="shared" si="13"/>
        <v>2384.4751756856649</v>
      </c>
      <c r="L420" s="187">
        <v>1537.1252263168267</v>
      </c>
      <c r="M420" s="322"/>
      <c r="N420" s="333">
        <f>N410+1</f>
        <v>2043</v>
      </c>
      <c r="O420" s="185" t="s">
        <v>245</v>
      </c>
      <c r="P420" s="186">
        <v>65500.186071975586</v>
      </c>
      <c r="Q420" s="187">
        <v>5404.4718138781645</v>
      </c>
      <c r="R420" s="187">
        <v>4968.0476273660115</v>
      </c>
      <c r="S420" s="187">
        <v>2264.4588563016764</v>
      </c>
      <c r="T420" s="187">
        <v>5346.1801842165896</v>
      </c>
      <c r="U420" s="187">
        <v>40269.108258759676</v>
      </c>
      <c r="V420" s="187">
        <v>2494265.700403084</v>
      </c>
      <c r="W420" s="187">
        <v>783620.79868522938</v>
      </c>
      <c r="X420" s="188">
        <f t="shared" si="14"/>
        <v>2384.4751756856649</v>
      </c>
      <c r="Y420" s="189"/>
      <c r="Z420" s="49"/>
      <c r="AA420" s="49"/>
      <c r="AB420" s="49"/>
      <c r="AC420" s="49"/>
      <c r="AD420" s="49"/>
      <c r="AE420" s="49"/>
      <c r="AF420" s="49"/>
      <c r="AG420" s="49"/>
      <c r="AH420" s="49"/>
      <c r="AI420" s="49"/>
      <c r="AJ420" s="49"/>
      <c r="AK420" s="49"/>
      <c r="AL420" s="49"/>
      <c r="AM420" s="49"/>
      <c r="AN420" s="49"/>
      <c r="AO420" s="49"/>
      <c r="AP420" s="49"/>
      <c r="AQ420" s="49"/>
      <c r="AR420" s="49"/>
      <c r="AS420" s="49"/>
      <c r="AT420" s="49"/>
      <c r="AU420" s="49"/>
      <c r="AV420" s="49"/>
      <c r="AW420" s="49"/>
      <c r="AX420" s="49"/>
      <c r="AY420" s="49"/>
      <c r="AZ420" s="49"/>
      <c r="BA420" s="49"/>
      <c r="BB420" s="49"/>
      <c r="BC420" s="49"/>
      <c r="BD420" s="49"/>
      <c r="BE420" s="49"/>
      <c r="BF420" s="49"/>
    </row>
    <row r="421" spans="1:58" x14ac:dyDescent="0.25">
      <c r="A421" s="334"/>
      <c r="B421" s="190" t="s">
        <v>246</v>
      </c>
      <c r="C421" s="191">
        <v>186542.40473054434</v>
      </c>
      <c r="D421" s="192">
        <v>4082.7697442098906</v>
      </c>
      <c r="E421" s="192">
        <v>3721.4760277684259</v>
      </c>
      <c r="F421" s="192">
        <v>7266.7815755491538</v>
      </c>
      <c r="G421" s="192">
        <v>17116.927435966474</v>
      </c>
      <c r="H421" s="192">
        <v>24164.729839132946</v>
      </c>
      <c r="I421" s="192">
        <v>7446371.5013908558</v>
      </c>
      <c r="J421" s="192">
        <v>2339419.2589980694</v>
      </c>
      <c r="K421" s="193">
        <f t="shared" si="13"/>
        <v>7651.9209990532581</v>
      </c>
      <c r="L421" s="192">
        <v>24164.729839132946</v>
      </c>
      <c r="M421" s="322"/>
      <c r="N421" s="334"/>
      <c r="O421" s="190" t="s">
        <v>246</v>
      </c>
      <c r="P421" s="191">
        <v>210233.35437629887</v>
      </c>
      <c r="Q421" s="192">
        <v>17130.140776892491</v>
      </c>
      <c r="R421" s="192">
        <v>15759.729514741093</v>
      </c>
      <c r="S421" s="192">
        <v>7266.7815755491529</v>
      </c>
      <c r="T421" s="192">
        <v>17116.927435966474</v>
      </c>
      <c r="U421" s="192">
        <v>127086.62828736122</v>
      </c>
      <c r="V421" s="192">
        <v>7831924.7886410542</v>
      </c>
      <c r="W421" s="192">
        <v>2460548.1585425865</v>
      </c>
      <c r="X421" s="193">
        <f t="shared" si="14"/>
        <v>7651.9209990532572</v>
      </c>
      <c r="Y421" s="189"/>
      <c r="Z421" s="49"/>
      <c r="AA421" s="49"/>
      <c r="AB421" s="49"/>
      <c r="AC421" s="49"/>
      <c r="AD421" s="49"/>
      <c r="AE421" s="49"/>
      <c r="AF421" s="49"/>
      <c r="AG421" s="49"/>
      <c r="AH421" s="49"/>
      <c r="AI421" s="49"/>
      <c r="AJ421" s="49"/>
      <c r="AK421" s="49"/>
      <c r="AL421" s="49"/>
      <c r="AM421" s="49"/>
      <c r="AN421" s="49"/>
      <c r="AO421" s="49"/>
      <c r="AP421" s="49"/>
      <c r="AQ421" s="49"/>
      <c r="AR421" s="49"/>
      <c r="AS421" s="49"/>
      <c r="AT421" s="49"/>
      <c r="AU421" s="49"/>
      <c r="AV421" s="49"/>
      <c r="AW421" s="49"/>
      <c r="AX421" s="49"/>
      <c r="AY421" s="49"/>
      <c r="AZ421" s="49"/>
      <c r="BA421" s="49"/>
      <c r="BB421" s="49"/>
      <c r="BC421" s="49"/>
      <c r="BD421" s="49"/>
      <c r="BE421" s="49"/>
      <c r="BF421" s="49"/>
    </row>
    <row r="422" spans="1:58" x14ac:dyDescent="0.25">
      <c r="A422" s="334"/>
      <c r="B422" s="190" t="s">
        <v>247</v>
      </c>
      <c r="C422" s="191">
        <v>264015.03957955551</v>
      </c>
      <c r="D422" s="192">
        <v>14605.312718404613</v>
      </c>
      <c r="E422" s="192">
        <v>13345.478227534695</v>
      </c>
      <c r="F422" s="192">
        <v>44671.94494536594</v>
      </c>
      <c r="G422" s="192">
        <v>105760.76023089033</v>
      </c>
      <c r="H422" s="179">
        <v>28735.728447274618</v>
      </c>
      <c r="I422" s="192">
        <v>47422830.602116548</v>
      </c>
      <c r="J422" s="192">
        <v>14899955.757361598</v>
      </c>
      <c r="K422" s="193">
        <f t="shared" si="13"/>
        <v>47039.558027470332</v>
      </c>
      <c r="L422" s="192">
        <v>31778.664842011174</v>
      </c>
      <c r="M422" s="184">
        <f>H422/L422</f>
        <v>0.90424593324280211</v>
      </c>
      <c r="N422" s="334"/>
      <c r="O422" s="190" t="s">
        <v>247</v>
      </c>
      <c r="P422" s="191">
        <v>1201903.3782171169</v>
      </c>
      <c r="Q422" s="192">
        <v>107422.08589166537</v>
      </c>
      <c r="R422" s="192">
        <v>98949.823539632314</v>
      </c>
      <c r="S422" s="192">
        <v>44671.94494536594</v>
      </c>
      <c r="T422" s="192">
        <v>105760.76023089033</v>
      </c>
      <c r="U422" s="179">
        <v>803687.01454568258</v>
      </c>
      <c r="V422" s="192">
        <v>49911700.047960863</v>
      </c>
      <c r="W422" s="192">
        <v>15681943.405027721</v>
      </c>
      <c r="X422" s="193">
        <f t="shared" si="14"/>
        <v>47039.558027470332</v>
      </c>
      <c r="Y422" s="189"/>
      <c r="Z422" s="49"/>
      <c r="AA422" s="49"/>
      <c r="AB422" s="49"/>
      <c r="AC422" s="49"/>
      <c r="AD422" s="49"/>
      <c r="AE422" s="49"/>
      <c r="AF422" s="49"/>
      <c r="AG422" s="49"/>
      <c r="AH422" s="49"/>
      <c r="AI422" s="49"/>
      <c r="AJ422" s="49"/>
      <c r="AK422" s="49"/>
      <c r="AL422" s="49"/>
      <c r="AM422" s="49"/>
      <c r="AN422" s="49"/>
      <c r="AO422" s="49"/>
      <c r="AP422" s="49"/>
      <c r="AQ422" s="49"/>
      <c r="AR422" s="49"/>
      <c r="AS422" s="49"/>
      <c r="AT422" s="49"/>
      <c r="AU422" s="49"/>
      <c r="AV422" s="49"/>
      <c r="AW422" s="49"/>
      <c r="AX422" s="49"/>
      <c r="AY422" s="49"/>
      <c r="AZ422" s="49"/>
      <c r="BA422" s="49"/>
      <c r="BB422" s="49"/>
      <c r="BC422" s="49"/>
      <c r="BD422" s="49"/>
      <c r="BE422" s="49"/>
      <c r="BF422" s="49"/>
    </row>
    <row r="423" spans="1:58" x14ac:dyDescent="0.25">
      <c r="A423" s="334"/>
      <c r="B423" s="190" t="s">
        <v>248</v>
      </c>
      <c r="C423" s="191">
        <v>104611.6201203542</v>
      </c>
      <c r="D423" s="192">
        <v>6178.2762538847437</v>
      </c>
      <c r="E423" s="192">
        <v>5624.6940016273002</v>
      </c>
      <c r="F423" s="192">
        <v>18504.539047045379</v>
      </c>
      <c r="G423" s="192">
        <v>45571.893752045296</v>
      </c>
      <c r="H423" s="192">
        <v>12071.040665622724</v>
      </c>
      <c r="I423" s="192">
        <v>19364759.642919183</v>
      </c>
      <c r="J423" s="192">
        <v>6083856.0900140349</v>
      </c>
      <c r="K423" s="193">
        <f t="shared" si="13"/>
        <v>19485.279616538781</v>
      </c>
      <c r="L423" s="192">
        <v>12071.040665622724</v>
      </c>
      <c r="M423" s="322"/>
      <c r="N423" s="334"/>
      <c r="O423" s="190" t="s">
        <v>248</v>
      </c>
      <c r="P423" s="191">
        <v>495026.19619463314</v>
      </c>
      <c r="Q423" s="192">
        <v>45160.22565264022</v>
      </c>
      <c r="R423" s="192">
        <v>41452.397172643417</v>
      </c>
      <c r="S423" s="192">
        <v>18504.539047045382</v>
      </c>
      <c r="T423" s="192">
        <v>45571.893752045296</v>
      </c>
      <c r="U423" s="192">
        <v>337217.29367471224</v>
      </c>
      <c r="V423" s="192">
        <v>20391687.129644655</v>
      </c>
      <c r="W423" s="192">
        <v>6406487.4853141233</v>
      </c>
      <c r="X423" s="193">
        <f t="shared" si="14"/>
        <v>19485.279616538784</v>
      </c>
      <c r="Y423" s="189"/>
      <c r="Z423" s="49"/>
      <c r="AA423" s="49"/>
      <c r="AB423" s="49"/>
      <c r="AC423" s="49"/>
      <c r="AD423" s="49"/>
      <c r="AE423" s="49"/>
      <c r="AF423" s="49"/>
      <c r="AG423" s="49"/>
      <c r="AH423" s="49"/>
      <c r="AI423" s="49"/>
      <c r="AJ423" s="49"/>
      <c r="AK423" s="49"/>
      <c r="AL423" s="49"/>
      <c r="AM423" s="49"/>
      <c r="AN423" s="49"/>
      <c r="AO423" s="49"/>
      <c r="AP423" s="49"/>
      <c r="AQ423" s="49"/>
      <c r="AR423" s="49"/>
      <c r="AS423" s="49"/>
      <c r="AT423" s="49"/>
      <c r="AU423" s="49"/>
      <c r="AV423" s="49"/>
      <c r="AW423" s="49"/>
      <c r="AX423" s="49"/>
      <c r="AY423" s="49"/>
      <c r="AZ423" s="49"/>
      <c r="BA423" s="49"/>
      <c r="BB423" s="49"/>
      <c r="BC423" s="49"/>
      <c r="BD423" s="49"/>
      <c r="BE423" s="49"/>
      <c r="BF423" s="49"/>
    </row>
    <row r="424" spans="1:58" x14ac:dyDescent="0.25">
      <c r="A424" s="334"/>
      <c r="B424" s="190" t="s">
        <v>249</v>
      </c>
      <c r="C424" s="191">
        <v>47583.627523184157</v>
      </c>
      <c r="D424" s="192">
        <v>1707.7939565188074</v>
      </c>
      <c r="E424" s="192">
        <v>1555.7729552545954</v>
      </c>
      <c r="F424" s="192">
        <v>5421.3282017464762</v>
      </c>
      <c r="G424" s="192">
        <v>12783.908892733449</v>
      </c>
      <c r="H424" s="192">
        <v>3656.6273506067023</v>
      </c>
      <c r="I424" s="192">
        <v>5643073.1337622916</v>
      </c>
      <c r="J424" s="192">
        <v>1772878.6587606729</v>
      </c>
      <c r="K424" s="193">
        <f t="shared" si="13"/>
        <v>5708.6585964390388</v>
      </c>
      <c r="L424" s="192">
        <v>3656.6273506067023</v>
      </c>
      <c r="M424" s="322"/>
      <c r="N424" s="334"/>
      <c r="O424" s="190" t="s">
        <v>249</v>
      </c>
      <c r="P424" s="191">
        <v>148147.33959497456</v>
      </c>
      <c r="Q424" s="192">
        <v>12856.24497345756</v>
      </c>
      <c r="R424" s="192">
        <v>11809.953208219104</v>
      </c>
      <c r="S424" s="192">
        <v>5421.3282017464762</v>
      </c>
      <c r="T424" s="192">
        <v>12783.908892733449</v>
      </c>
      <c r="U424" s="192">
        <v>95471.266317035741</v>
      </c>
      <c r="V424" s="192">
        <v>5930247.5573185077</v>
      </c>
      <c r="W424" s="192">
        <v>1863099.9610037711</v>
      </c>
      <c r="X424" s="193">
        <f t="shared" si="14"/>
        <v>5708.6585964390388</v>
      </c>
      <c r="Y424" s="189"/>
      <c r="Z424" s="49"/>
      <c r="AA424" s="49"/>
      <c r="AB424" s="49"/>
      <c r="AC424" s="49"/>
      <c r="AD424" s="49"/>
      <c r="AE424" s="49"/>
      <c r="AF424" s="49"/>
      <c r="AG424" s="49"/>
      <c r="AH424" s="49"/>
      <c r="AI424" s="49"/>
      <c r="AJ424" s="49"/>
      <c r="AK424" s="49"/>
      <c r="AL424" s="49"/>
      <c r="AM424" s="49"/>
      <c r="AN424" s="49"/>
      <c r="AO424" s="49"/>
      <c r="AP424" s="49"/>
      <c r="AQ424" s="49"/>
      <c r="AR424" s="49"/>
      <c r="AS424" s="49"/>
      <c r="AT424" s="49"/>
      <c r="AU424" s="49"/>
      <c r="AV424" s="49"/>
      <c r="AW424" s="49"/>
      <c r="AX424" s="49"/>
      <c r="AY424" s="49"/>
      <c r="AZ424" s="49"/>
      <c r="BA424" s="49"/>
      <c r="BB424" s="49"/>
      <c r="BC424" s="49"/>
      <c r="BD424" s="49"/>
      <c r="BE424" s="49"/>
      <c r="BF424" s="49"/>
    </row>
    <row r="425" spans="1:58" x14ac:dyDescent="0.25">
      <c r="A425" s="334"/>
      <c r="B425" s="190" t="s">
        <v>250</v>
      </c>
      <c r="C425" s="191">
        <v>164352.77480554991</v>
      </c>
      <c r="D425" s="192">
        <v>4086.9421604333565</v>
      </c>
      <c r="E425" s="192">
        <v>3719.6753196644177</v>
      </c>
      <c r="F425" s="192">
        <v>7627.7716031107384</v>
      </c>
      <c r="G425" s="192">
        <v>17986.883828306025</v>
      </c>
      <c r="H425" s="192">
        <v>25567.141764772157</v>
      </c>
      <c r="I425" s="192">
        <v>7938787.9537096173</v>
      </c>
      <c r="J425" s="192">
        <v>2494121.2546998481</v>
      </c>
      <c r="K425" s="193">
        <f t="shared" si="13"/>
        <v>8032.0434980756072</v>
      </c>
      <c r="L425" s="192">
        <v>25567.141764772157</v>
      </c>
      <c r="M425" s="322"/>
      <c r="N425" s="334"/>
      <c r="O425" s="190" t="s">
        <v>250</v>
      </c>
      <c r="P425" s="191">
        <v>208830.09437808979</v>
      </c>
      <c r="Q425" s="192">
        <v>18088.663495070592</v>
      </c>
      <c r="R425" s="192">
        <v>16616.536679505862</v>
      </c>
      <c r="S425" s="192">
        <v>7627.7716031107384</v>
      </c>
      <c r="T425" s="192">
        <v>17986.883828306025</v>
      </c>
      <c r="U425" s="192">
        <v>134327.49449588239</v>
      </c>
      <c r="V425" s="192">
        <v>8343822.6299661445</v>
      </c>
      <c r="W425" s="192">
        <v>2621370.603193887</v>
      </c>
      <c r="X425" s="193">
        <f t="shared" si="14"/>
        <v>8032.0434980756072</v>
      </c>
      <c r="Y425" s="189"/>
      <c r="Z425" s="49"/>
      <c r="AA425" s="49"/>
      <c r="AB425" s="49"/>
      <c r="AC425" s="49"/>
      <c r="AD425" s="49"/>
      <c r="AE425" s="49"/>
      <c r="AF425" s="49"/>
      <c r="AG425" s="49"/>
      <c r="AH425" s="49"/>
      <c r="AI425" s="49"/>
      <c r="AJ425" s="49"/>
      <c r="AK425" s="49"/>
      <c r="AL425" s="49"/>
      <c r="AM425" s="49"/>
      <c r="AN425" s="49"/>
      <c r="AO425" s="49"/>
      <c r="AP425" s="49"/>
      <c r="AQ425" s="49"/>
      <c r="AR425" s="49"/>
      <c r="AS425" s="49"/>
      <c r="AT425" s="49"/>
      <c r="AU425" s="49"/>
      <c r="AV425" s="49"/>
      <c r="AW425" s="49"/>
      <c r="AX425" s="49"/>
      <c r="AY425" s="49"/>
      <c r="AZ425" s="49"/>
      <c r="BA425" s="49"/>
      <c r="BB425" s="49"/>
      <c r="BC425" s="49"/>
      <c r="BD425" s="49"/>
      <c r="BE425" s="49"/>
      <c r="BF425" s="49"/>
    </row>
    <row r="426" spans="1:58" x14ac:dyDescent="0.25">
      <c r="A426" s="334"/>
      <c r="B426" s="190" t="s">
        <v>251</v>
      </c>
      <c r="C426" s="191">
        <v>25494.801034471595</v>
      </c>
      <c r="D426" s="192">
        <v>1135.9303475306849</v>
      </c>
      <c r="E426" s="192">
        <v>1024.8915753433873</v>
      </c>
      <c r="F426" s="192">
        <v>3587.0291518520935</v>
      </c>
      <c r="G426" s="192">
        <v>7989.5678611940875</v>
      </c>
      <c r="H426" s="192">
        <v>2266.3632289180277</v>
      </c>
      <c r="I426" s="192">
        <v>3596719.5931200865</v>
      </c>
      <c r="J426" s="192">
        <v>1140654.3836741489</v>
      </c>
      <c r="K426" s="193">
        <f t="shared" si="13"/>
        <v>3777.1416969002544</v>
      </c>
      <c r="L426" s="192">
        <v>2266.3632289180277</v>
      </c>
      <c r="M426" s="322"/>
      <c r="N426" s="334"/>
      <c r="O426" s="190" t="s">
        <v>251</v>
      </c>
      <c r="P426" s="191">
        <v>89657.89346272283</v>
      </c>
      <c r="Q426" s="192">
        <v>8236.8636844290886</v>
      </c>
      <c r="R426" s="192">
        <v>7474.5690077435211</v>
      </c>
      <c r="S426" s="192">
        <v>3587.0291518520935</v>
      </c>
      <c r="T426" s="192">
        <v>7989.5678611940875</v>
      </c>
      <c r="U426" s="192">
        <v>58480.054808848552</v>
      </c>
      <c r="V426" s="192">
        <v>3786718.1324869157</v>
      </c>
      <c r="W426" s="192">
        <v>1200916.7663644401</v>
      </c>
      <c r="X426" s="193">
        <f t="shared" si="14"/>
        <v>3777.1416969002544</v>
      </c>
      <c r="Y426" s="189"/>
      <c r="Z426" s="49"/>
      <c r="AA426" s="49"/>
      <c r="AB426" s="49"/>
      <c r="AC426" s="49"/>
      <c r="AD426" s="49"/>
      <c r="AE426" s="49"/>
      <c r="AF426" s="49"/>
      <c r="AG426" s="49"/>
      <c r="AH426" s="49"/>
      <c r="AI426" s="49"/>
      <c r="AJ426" s="49"/>
      <c r="AK426" s="49"/>
      <c r="AL426" s="49"/>
      <c r="AM426" s="49"/>
      <c r="AN426" s="49"/>
      <c r="AO426" s="49"/>
      <c r="AP426" s="49"/>
      <c r="AQ426" s="49"/>
      <c r="AR426" s="49"/>
      <c r="AS426" s="49"/>
      <c r="AT426" s="49"/>
      <c r="AU426" s="49"/>
      <c r="AV426" s="49"/>
      <c r="AW426" s="49"/>
      <c r="AX426" s="49"/>
      <c r="AY426" s="49"/>
      <c r="AZ426" s="49"/>
      <c r="BA426" s="49"/>
      <c r="BB426" s="49"/>
      <c r="BC426" s="49"/>
      <c r="BD426" s="49"/>
      <c r="BE426" s="49"/>
      <c r="BF426" s="49"/>
    </row>
    <row r="427" spans="1:58" x14ac:dyDescent="0.25">
      <c r="A427" s="334"/>
      <c r="B427" s="190" t="s">
        <v>252</v>
      </c>
      <c r="C427" s="191">
        <v>177427.84858567614</v>
      </c>
      <c r="D427" s="192">
        <v>10214.985022981835</v>
      </c>
      <c r="E427" s="192">
        <v>9316.1808289355649</v>
      </c>
      <c r="F427" s="192">
        <v>29367.922778701861</v>
      </c>
      <c r="G427" s="192">
        <v>71720.192908378289</v>
      </c>
      <c r="H427" s="192">
        <v>22285.581945026519</v>
      </c>
      <c r="I427" s="192">
        <v>34134731.946554393</v>
      </c>
      <c r="J427" s="192">
        <v>10722367.589468721</v>
      </c>
      <c r="K427" s="193">
        <f t="shared" si="13"/>
        <v>30924.422685973059</v>
      </c>
      <c r="L427" s="192">
        <v>22285.581945026519</v>
      </c>
      <c r="M427" s="322"/>
      <c r="N427" s="334"/>
      <c r="O427" s="190" t="s">
        <v>252</v>
      </c>
      <c r="P427" s="191">
        <v>851443.3052106055</v>
      </c>
      <c r="Q427" s="192">
        <v>75083.049789991885</v>
      </c>
      <c r="R427" s="192">
        <v>69002.400728130218</v>
      </c>
      <c r="S427" s="192">
        <v>29367.922778701861</v>
      </c>
      <c r="T427" s="192">
        <v>71720.192908378289</v>
      </c>
      <c r="U427" s="192">
        <v>579320.86069057998</v>
      </c>
      <c r="V427" s="192">
        <v>35876291.327907845</v>
      </c>
      <c r="W427" s="192">
        <v>11269424.063947428</v>
      </c>
      <c r="X427" s="193">
        <f t="shared" si="14"/>
        <v>30924.422685973059</v>
      </c>
      <c r="Y427" s="189"/>
      <c r="Z427" s="49"/>
      <c r="AA427" s="49"/>
      <c r="AB427" s="49"/>
      <c r="AC427" s="49"/>
      <c r="AD427" s="49"/>
      <c r="AE427" s="49"/>
      <c r="AF427" s="49"/>
      <c r="AG427" s="49"/>
      <c r="AH427" s="49"/>
      <c r="AI427" s="49"/>
      <c r="AJ427" s="49"/>
      <c r="AK427" s="49"/>
      <c r="AL427" s="49"/>
      <c r="AM427" s="49"/>
      <c r="AN427" s="49"/>
      <c r="AO427" s="49"/>
      <c r="AP427" s="49"/>
      <c r="AQ427" s="49"/>
      <c r="AR427" s="49"/>
      <c r="AS427" s="49"/>
      <c r="AT427" s="49"/>
      <c r="AU427" s="49"/>
      <c r="AV427" s="49"/>
      <c r="AW427" s="49"/>
      <c r="AX427" s="49"/>
      <c r="AY427" s="49"/>
      <c r="AZ427" s="49"/>
      <c r="BA427" s="49"/>
      <c r="BB427" s="49"/>
      <c r="BC427" s="49"/>
      <c r="BD427" s="49"/>
      <c r="BE427" s="49"/>
      <c r="BF427" s="49"/>
    </row>
    <row r="428" spans="1:58" x14ac:dyDescent="0.25">
      <c r="A428" s="334"/>
      <c r="B428" s="190" t="s">
        <v>253</v>
      </c>
      <c r="C428" s="191">
        <v>12991.360758788469</v>
      </c>
      <c r="D428" s="192">
        <v>314.69015038580642</v>
      </c>
      <c r="E428" s="192">
        <v>286.82670067700639</v>
      </c>
      <c r="F428" s="192">
        <v>1004.9033104611827</v>
      </c>
      <c r="G428" s="192">
        <v>2367.6464074517917</v>
      </c>
      <c r="H428" s="192">
        <v>624.39743577465993</v>
      </c>
      <c r="I428" s="192">
        <v>1037675.2779250111</v>
      </c>
      <c r="J428" s="192">
        <v>326069.76914313465</v>
      </c>
      <c r="K428" s="193">
        <f t="shared" si="13"/>
        <v>1058.1631859156253</v>
      </c>
      <c r="L428" s="192">
        <v>624.39743577465993</v>
      </c>
      <c r="M428" s="322"/>
      <c r="N428" s="334"/>
      <c r="O428" s="190" t="s">
        <v>253</v>
      </c>
      <c r="P428" s="191">
        <v>27224.296632993282</v>
      </c>
      <c r="Q428" s="192">
        <v>2377.3562385738846</v>
      </c>
      <c r="R428" s="192">
        <v>2187.3562453823652</v>
      </c>
      <c r="S428" s="192">
        <v>1004.9033104611827</v>
      </c>
      <c r="T428" s="192">
        <v>2367.6464074517917</v>
      </c>
      <c r="U428" s="192">
        <v>17673.811667481692</v>
      </c>
      <c r="V428" s="192">
        <v>1091419.5494549666</v>
      </c>
      <c r="W428" s="192">
        <v>342957.88985036674</v>
      </c>
      <c r="X428" s="193">
        <f t="shared" si="14"/>
        <v>1058.1631859156253</v>
      </c>
      <c r="Y428" s="189"/>
      <c r="Z428" s="49"/>
      <c r="AA428" s="49"/>
      <c r="AB428" s="49"/>
      <c r="AC428" s="49"/>
      <c r="AD428" s="49"/>
      <c r="AE428" s="49"/>
      <c r="AF428" s="49"/>
      <c r="AG428" s="49"/>
      <c r="AH428" s="49"/>
      <c r="AI428" s="49"/>
      <c r="AJ428" s="49"/>
      <c r="AK428" s="49"/>
      <c r="AL428" s="49"/>
      <c r="AM428" s="49"/>
      <c r="AN428" s="49"/>
      <c r="AO428" s="49"/>
      <c r="AP428" s="49"/>
      <c r="AQ428" s="49"/>
      <c r="AR428" s="49"/>
      <c r="AS428" s="49"/>
      <c r="AT428" s="49"/>
      <c r="AU428" s="49"/>
      <c r="AV428" s="49"/>
      <c r="AW428" s="49"/>
      <c r="AX428" s="49"/>
      <c r="AY428" s="49"/>
      <c r="AZ428" s="49"/>
      <c r="BA428" s="49"/>
      <c r="BB428" s="49"/>
      <c r="BC428" s="49"/>
      <c r="BD428" s="49"/>
      <c r="BE428" s="49"/>
      <c r="BF428" s="49"/>
    </row>
    <row r="429" spans="1:58" ht="15.75" thickBot="1" x14ac:dyDescent="0.3">
      <c r="A429" s="335"/>
      <c r="B429" s="198" t="s">
        <v>254</v>
      </c>
      <c r="C429" s="199">
        <v>1027617.9011816859</v>
      </c>
      <c r="D429" s="200">
        <v>43005.22900680983</v>
      </c>
      <c r="E429" s="200">
        <v>39213.356588968578</v>
      </c>
      <c r="F429" s="200">
        <v>119716.67947013452</v>
      </c>
      <c r="G429" s="200">
        <v>286643.96150118229</v>
      </c>
      <c r="H429" s="200">
        <v>120908.73590344518</v>
      </c>
      <c r="I429" s="200">
        <v>128956555.39197658</v>
      </c>
      <c r="J429" s="200">
        <v>40524407.611841023</v>
      </c>
      <c r="K429" s="201">
        <f t="shared" si="13"/>
        <v>126061.66348205165</v>
      </c>
      <c r="L429" s="200">
        <v>123951.67229818173</v>
      </c>
      <c r="M429" s="184">
        <f>H429/L429</f>
        <v>0.97545062250216052</v>
      </c>
      <c r="N429" s="335"/>
      <c r="O429" s="198" t="s">
        <v>254</v>
      </c>
      <c r="P429" s="199">
        <v>3297966.0441394108</v>
      </c>
      <c r="Q429" s="200">
        <v>291759.10231659928</v>
      </c>
      <c r="R429" s="200">
        <v>268220.81372336391</v>
      </c>
      <c r="S429" s="200">
        <v>119716.67947013452</v>
      </c>
      <c r="T429" s="200">
        <v>286643.96150118229</v>
      </c>
      <c r="U429" s="200">
        <v>2193533.5327463443</v>
      </c>
      <c r="V429" s="200">
        <v>135658076.86378402</v>
      </c>
      <c r="W429" s="200">
        <v>42630369.131929547</v>
      </c>
      <c r="X429" s="201">
        <f t="shared" si="14"/>
        <v>126061.66348205165</v>
      </c>
      <c r="Y429" s="189"/>
      <c r="Z429" s="49"/>
      <c r="AA429" s="49"/>
      <c r="AB429" s="49"/>
      <c r="AC429" s="49"/>
      <c r="AD429" s="49"/>
      <c r="AE429" s="49"/>
      <c r="AF429" s="49"/>
      <c r="AG429" s="49"/>
      <c r="AH429" s="49"/>
      <c r="AI429" s="49"/>
      <c r="AJ429" s="49"/>
      <c r="AK429" s="49"/>
      <c r="AL429" s="49"/>
      <c r="AM429" s="49"/>
      <c r="AN429" s="49"/>
      <c r="AO429" s="49"/>
      <c r="AP429" s="49"/>
      <c r="AQ429" s="49"/>
      <c r="AR429" s="49"/>
      <c r="AS429" s="49"/>
      <c r="AT429" s="49"/>
      <c r="AU429" s="49"/>
      <c r="AV429" s="49"/>
      <c r="AW429" s="49"/>
      <c r="AX429" s="49"/>
      <c r="AY429" s="49"/>
      <c r="AZ429" s="49"/>
      <c r="BA429" s="49"/>
      <c r="BB429" s="49"/>
      <c r="BC429" s="49"/>
      <c r="BD429" s="49"/>
      <c r="BE429" s="49"/>
      <c r="BF429" s="49"/>
    </row>
    <row r="430" spans="1:58" ht="15.75" thickTop="1" x14ac:dyDescent="0.25">
      <c r="A430" s="333">
        <f>A420+1</f>
        <v>2044</v>
      </c>
      <c r="B430" s="185" t="s">
        <v>245</v>
      </c>
      <c r="C430" s="186">
        <v>45977.477870861199</v>
      </c>
      <c r="D430" s="187">
        <v>700.92009799127015</v>
      </c>
      <c r="E430" s="187">
        <v>638.76686358457209</v>
      </c>
      <c r="F430" s="187">
        <v>2339.1859985596311</v>
      </c>
      <c r="G430" s="187">
        <v>5522.6041302957356</v>
      </c>
      <c r="H430" s="187">
        <v>1587.8503587852815</v>
      </c>
      <c r="I430" s="187">
        <v>2449868.7299143886</v>
      </c>
      <c r="J430" s="187">
        <v>769672.64976158075</v>
      </c>
      <c r="K430" s="188">
        <f t="shared" si="13"/>
        <v>2463.1628564832913</v>
      </c>
      <c r="L430" s="187">
        <v>1587.8503587852815</v>
      </c>
      <c r="M430" s="322"/>
      <c r="N430" s="333">
        <f>N420+1</f>
        <v>2044</v>
      </c>
      <c r="O430" s="185" t="s">
        <v>245</v>
      </c>
      <c r="P430" s="186">
        <v>67661.692212350754</v>
      </c>
      <c r="Q430" s="187">
        <v>5582.8193837361423</v>
      </c>
      <c r="R430" s="187">
        <v>5131.9931990690884</v>
      </c>
      <c r="S430" s="187">
        <v>2339.1859985596311</v>
      </c>
      <c r="T430" s="187">
        <v>5522.6041302957356</v>
      </c>
      <c r="U430" s="187">
        <v>41597.988831298731</v>
      </c>
      <c r="V430" s="187">
        <v>2576576.4685163852</v>
      </c>
      <c r="W430" s="187">
        <v>809480.28504184168</v>
      </c>
      <c r="X430" s="188">
        <f t="shared" si="14"/>
        <v>2463.1628564832913</v>
      </c>
      <c r="Y430" s="189"/>
      <c r="Z430" s="49"/>
      <c r="AA430" s="49"/>
      <c r="AB430" s="49"/>
      <c r="AC430" s="49"/>
      <c r="AD430" s="49"/>
      <c r="AE430" s="49"/>
      <c r="AF430" s="49"/>
      <c r="AG430" s="49"/>
      <c r="AH430" s="49"/>
      <c r="AI430" s="49"/>
      <c r="AJ430" s="49"/>
      <c r="AK430" s="49"/>
      <c r="AL430" s="49"/>
      <c r="AM430" s="49"/>
      <c r="AN430" s="49"/>
      <c r="AO430" s="49"/>
      <c r="AP430" s="49"/>
      <c r="AQ430" s="49"/>
      <c r="AR430" s="49"/>
      <c r="AS430" s="49"/>
      <c r="AT430" s="49"/>
      <c r="AU430" s="49"/>
      <c r="AV430" s="49"/>
      <c r="AW430" s="49"/>
      <c r="AX430" s="49"/>
      <c r="AY430" s="49"/>
      <c r="AZ430" s="49"/>
      <c r="BA430" s="49"/>
      <c r="BB430" s="49"/>
      <c r="BC430" s="49"/>
      <c r="BD430" s="49"/>
      <c r="BE430" s="49"/>
      <c r="BF430" s="49"/>
    </row>
    <row r="431" spans="1:58" x14ac:dyDescent="0.25">
      <c r="A431" s="334"/>
      <c r="B431" s="190" t="s">
        <v>246</v>
      </c>
      <c r="C431" s="191">
        <v>192655.81097638651</v>
      </c>
      <c r="D431" s="192">
        <v>4217.5011457688161</v>
      </c>
      <c r="E431" s="192">
        <v>3844.2847366847827</v>
      </c>
      <c r="F431" s="192">
        <v>7506.5853675422732</v>
      </c>
      <c r="G431" s="192">
        <v>17681.786041353364</v>
      </c>
      <c r="H431" s="192">
        <v>24962.165923824326</v>
      </c>
      <c r="I431" s="192">
        <v>7692101.760936752</v>
      </c>
      <c r="J431" s="192">
        <v>2416620.0945450054</v>
      </c>
      <c r="K431" s="193">
        <f t="shared" si="13"/>
        <v>7904.4343920220135</v>
      </c>
      <c r="L431" s="192">
        <v>24962.165923824326</v>
      </c>
      <c r="M431" s="322"/>
      <c r="N431" s="334"/>
      <c r="O431" s="190" t="s">
        <v>246</v>
      </c>
      <c r="P431" s="191">
        <v>217171.05507071668</v>
      </c>
      <c r="Q431" s="192">
        <v>17695.435422529939</v>
      </c>
      <c r="R431" s="192">
        <v>16279.800588727545</v>
      </c>
      <c r="S431" s="192">
        <v>7506.5853675422723</v>
      </c>
      <c r="T431" s="192">
        <v>17681.786041353364</v>
      </c>
      <c r="U431" s="192">
        <v>131280.4870208441</v>
      </c>
      <c r="V431" s="192">
        <v>8090378.3066662066</v>
      </c>
      <c r="W431" s="192">
        <v>2541746.2477744911</v>
      </c>
      <c r="X431" s="193">
        <f t="shared" si="14"/>
        <v>7904.4343920220126</v>
      </c>
      <c r="Y431" s="189"/>
      <c r="Z431" s="49"/>
      <c r="AA431" s="49"/>
      <c r="AB431" s="49"/>
      <c r="AC431" s="49"/>
      <c r="AD431" s="49"/>
      <c r="AE431" s="49"/>
      <c r="AF431" s="49"/>
      <c r="AG431" s="49"/>
      <c r="AH431" s="49"/>
      <c r="AI431" s="49"/>
      <c r="AJ431" s="49"/>
      <c r="AK431" s="49"/>
      <c r="AL431" s="49"/>
      <c r="AM431" s="49"/>
      <c r="AN431" s="49"/>
      <c r="AO431" s="49"/>
      <c r="AP431" s="49"/>
      <c r="AQ431" s="49"/>
      <c r="AR431" s="49"/>
      <c r="AS431" s="49"/>
      <c r="AT431" s="49"/>
      <c r="AU431" s="49"/>
      <c r="AV431" s="49"/>
      <c r="AW431" s="49"/>
      <c r="AX431" s="49"/>
      <c r="AY431" s="49"/>
      <c r="AZ431" s="49"/>
      <c r="BA431" s="49"/>
      <c r="BB431" s="49"/>
      <c r="BC431" s="49"/>
      <c r="BD431" s="49"/>
      <c r="BE431" s="49"/>
      <c r="BF431" s="49"/>
    </row>
    <row r="432" spans="1:58" x14ac:dyDescent="0.25">
      <c r="A432" s="334"/>
      <c r="B432" s="190" t="s">
        <v>247</v>
      </c>
      <c r="C432" s="191">
        <v>270199.72952525399</v>
      </c>
      <c r="D432" s="192">
        <v>15262.551790732819</v>
      </c>
      <c r="E432" s="192">
        <v>13946.024747773754</v>
      </c>
      <c r="F432" s="192">
        <v>46682.182467907398</v>
      </c>
      <c r="G432" s="192">
        <v>110519.99444128037</v>
      </c>
      <c r="H432" s="179">
        <v>30028.836227401971</v>
      </c>
      <c r="I432" s="192">
        <v>49556857.979211777</v>
      </c>
      <c r="J432" s="192">
        <v>15570453.766442869</v>
      </c>
      <c r="K432" s="193">
        <f t="shared" si="13"/>
        <v>49156.338138706487</v>
      </c>
      <c r="L432" s="192">
        <v>33208.704759901666</v>
      </c>
      <c r="M432" s="184">
        <f>H432/L432</f>
        <v>0.90424593324280222</v>
      </c>
      <c r="N432" s="334"/>
      <c r="O432" s="190" t="s">
        <v>247</v>
      </c>
      <c r="P432" s="191">
        <v>1255989.030236887</v>
      </c>
      <c r="Q432" s="192">
        <v>112256.07975679029</v>
      </c>
      <c r="R432" s="192">
        <v>103402.56559891577</v>
      </c>
      <c r="S432" s="192">
        <v>46682.182467907398</v>
      </c>
      <c r="T432" s="192">
        <v>110519.99444128037</v>
      </c>
      <c r="U432" s="179">
        <v>839852.93020023813</v>
      </c>
      <c r="V432" s="192">
        <v>52157726.550119095</v>
      </c>
      <c r="W432" s="192">
        <v>16387630.858253967</v>
      </c>
      <c r="X432" s="193">
        <f t="shared" si="14"/>
        <v>49156.338138706487</v>
      </c>
      <c r="Y432" s="189"/>
      <c r="Z432" s="49"/>
      <c r="AA432" s="49"/>
      <c r="AB432" s="49"/>
      <c r="AC432" s="49"/>
      <c r="AD432" s="49"/>
      <c r="AE432" s="49"/>
      <c r="AF432" s="49"/>
      <c r="AG432" s="49"/>
      <c r="AH432" s="49"/>
      <c r="AI432" s="49"/>
      <c r="AJ432" s="49"/>
      <c r="AK432" s="49"/>
      <c r="AL432" s="49"/>
      <c r="AM432" s="49"/>
      <c r="AN432" s="49"/>
      <c r="AO432" s="49"/>
      <c r="AP432" s="49"/>
      <c r="AQ432" s="49"/>
      <c r="AR432" s="49"/>
      <c r="AS432" s="49"/>
      <c r="AT432" s="49"/>
      <c r="AU432" s="49"/>
      <c r="AV432" s="49"/>
      <c r="AW432" s="49"/>
      <c r="AX432" s="49"/>
      <c r="AY432" s="49"/>
      <c r="AZ432" s="49"/>
      <c r="BA432" s="49"/>
      <c r="BB432" s="49"/>
      <c r="BC432" s="49"/>
      <c r="BD432" s="49"/>
      <c r="BE432" s="49"/>
      <c r="BF432" s="49"/>
    </row>
    <row r="433" spans="1:58" x14ac:dyDescent="0.25">
      <c r="A433" s="334"/>
      <c r="B433" s="190" t="s">
        <v>248</v>
      </c>
      <c r="C433" s="191">
        <v>105099.34285833425</v>
      </c>
      <c r="D433" s="192">
        <v>6357.4462652474022</v>
      </c>
      <c r="E433" s="192">
        <v>5787.8101276744928</v>
      </c>
      <c r="F433" s="192">
        <v>19041.170679409701</v>
      </c>
      <c r="G433" s="192">
        <v>46893.478670854616</v>
      </c>
      <c r="H433" s="192">
        <v>12421.100844925786</v>
      </c>
      <c r="I433" s="192">
        <v>19926337.672563843</v>
      </c>
      <c r="J433" s="192">
        <v>6260287.9166244445</v>
      </c>
      <c r="K433" s="193">
        <f t="shared" si="13"/>
        <v>20050.352725418416</v>
      </c>
      <c r="L433" s="192">
        <v>12421.100844925786</v>
      </c>
      <c r="M433" s="322"/>
      <c r="N433" s="334"/>
      <c r="O433" s="190" t="s">
        <v>248</v>
      </c>
      <c r="P433" s="191">
        <v>509381.95588427759</v>
      </c>
      <c r="Q433" s="192">
        <v>46469.872196566794</v>
      </c>
      <c r="R433" s="192">
        <v>42654.516690650082</v>
      </c>
      <c r="S433" s="192">
        <v>19041.170679409701</v>
      </c>
      <c r="T433" s="192">
        <v>46893.478670854616</v>
      </c>
      <c r="U433" s="192">
        <v>346996.59519127896</v>
      </c>
      <c r="V433" s="192">
        <v>20983046.056404352</v>
      </c>
      <c r="W433" s="192">
        <v>6592275.6223882344</v>
      </c>
      <c r="X433" s="193">
        <f t="shared" si="14"/>
        <v>20050.352725418416</v>
      </c>
      <c r="Y433" s="189"/>
      <c r="Z433" s="49"/>
      <c r="AA433" s="49"/>
      <c r="AB433" s="49"/>
      <c r="AC433" s="49"/>
      <c r="AD433" s="49"/>
      <c r="AE433" s="49"/>
      <c r="AF433" s="49"/>
      <c r="AG433" s="49"/>
      <c r="AH433" s="49"/>
      <c r="AI433" s="49"/>
      <c r="AJ433" s="49"/>
      <c r="AK433" s="49"/>
      <c r="AL433" s="49"/>
      <c r="AM433" s="49"/>
      <c r="AN433" s="49"/>
      <c r="AO433" s="49"/>
      <c r="AP433" s="49"/>
      <c r="AQ433" s="49"/>
      <c r="AR433" s="49"/>
      <c r="AS433" s="49"/>
      <c r="AT433" s="49"/>
      <c r="AU433" s="49"/>
      <c r="AV433" s="49"/>
      <c r="AW433" s="49"/>
      <c r="AX433" s="49"/>
      <c r="AY433" s="49"/>
      <c r="AZ433" s="49"/>
      <c r="BA433" s="49"/>
      <c r="BB433" s="49"/>
      <c r="BC433" s="49"/>
      <c r="BD433" s="49"/>
      <c r="BE433" s="49"/>
      <c r="BF433" s="49"/>
    </row>
    <row r="434" spans="1:58" x14ac:dyDescent="0.25">
      <c r="A434" s="334"/>
      <c r="B434" s="190" t="s">
        <v>249</v>
      </c>
      <c r="C434" s="191">
        <v>49581.102983647826</v>
      </c>
      <c r="D434" s="192">
        <v>1793.1836543447478</v>
      </c>
      <c r="E434" s="192">
        <v>1633.5616030173253</v>
      </c>
      <c r="F434" s="192">
        <v>5692.3946118337999</v>
      </c>
      <c r="G434" s="192">
        <v>13423.104337370121</v>
      </c>
      <c r="H434" s="192">
        <v>3839.4587181370375</v>
      </c>
      <c r="I434" s="192">
        <v>5925226.7904504053</v>
      </c>
      <c r="J434" s="192">
        <v>1861522.5916987066</v>
      </c>
      <c r="K434" s="193">
        <f t="shared" si="13"/>
        <v>5994.0915262609906</v>
      </c>
      <c r="L434" s="192">
        <v>3839.4587181370375</v>
      </c>
      <c r="M434" s="322"/>
      <c r="N434" s="334"/>
      <c r="O434" s="190" t="s">
        <v>249</v>
      </c>
      <c r="P434" s="191">
        <v>155554.70657472327</v>
      </c>
      <c r="Q434" s="192">
        <v>13499.057222130437</v>
      </c>
      <c r="R434" s="192">
        <v>12400.450868630058</v>
      </c>
      <c r="S434" s="192">
        <v>5692.3946118337999</v>
      </c>
      <c r="T434" s="192">
        <v>13423.104337370121</v>
      </c>
      <c r="U434" s="192">
        <v>100244.82963288753</v>
      </c>
      <c r="V434" s="192">
        <v>6226759.9351844331</v>
      </c>
      <c r="W434" s="192">
        <v>1956254.9590539597</v>
      </c>
      <c r="X434" s="193">
        <f t="shared" si="14"/>
        <v>5994.0915262609906</v>
      </c>
      <c r="Y434" s="189"/>
      <c r="Z434" s="49"/>
      <c r="AA434" s="49"/>
      <c r="AB434" s="49"/>
      <c r="AC434" s="49"/>
      <c r="AD434" s="49"/>
      <c r="AE434" s="49"/>
      <c r="AF434" s="49"/>
      <c r="AG434" s="49"/>
      <c r="AH434" s="49"/>
      <c r="AI434" s="49"/>
      <c r="AJ434" s="49"/>
      <c r="AK434" s="49"/>
      <c r="AL434" s="49"/>
      <c r="AM434" s="49"/>
      <c r="AN434" s="49"/>
      <c r="AO434" s="49"/>
      <c r="AP434" s="49"/>
      <c r="AQ434" s="49"/>
      <c r="AR434" s="49"/>
      <c r="AS434" s="49"/>
      <c r="AT434" s="49"/>
      <c r="AU434" s="49"/>
      <c r="AV434" s="49"/>
      <c r="AW434" s="49"/>
      <c r="AX434" s="49"/>
      <c r="AY434" s="49"/>
      <c r="AZ434" s="49"/>
      <c r="BA434" s="49"/>
      <c r="BB434" s="49"/>
      <c r="BC434" s="49"/>
      <c r="BD434" s="49"/>
      <c r="BE434" s="49"/>
      <c r="BF434" s="49"/>
    </row>
    <row r="435" spans="1:58" x14ac:dyDescent="0.25">
      <c r="A435" s="334"/>
      <c r="B435" s="190" t="s">
        <v>250</v>
      </c>
      <c r="C435" s="191">
        <v>172501.24498370898</v>
      </c>
      <c r="D435" s="192">
        <v>4291.2892684550243</v>
      </c>
      <c r="E435" s="192">
        <v>3905.6590856476387</v>
      </c>
      <c r="F435" s="192">
        <v>8009.1601832662755</v>
      </c>
      <c r="G435" s="192">
        <v>18886.228019721326</v>
      </c>
      <c r="H435" s="192">
        <v>26845.498853010766</v>
      </c>
      <c r="I435" s="192">
        <v>8335727.3513950985</v>
      </c>
      <c r="J435" s="192">
        <v>2618827.3174348404</v>
      </c>
      <c r="K435" s="193">
        <f t="shared" si="13"/>
        <v>8433.6456729793881</v>
      </c>
      <c r="L435" s="192">
        <v>26845.498853010766</v>
      </c>
      <c r="M435" s="322"/>
      <c r="N435" s="334"/>
      <c r="O435" s="190" t="s">
        <v>250</v>
      </c>
      <c r="P435" s="191">
        <v>219271.59909699429</v>
      </c>
      <c r="Q435" s="192">
        <v>18993.096669824121</v>
      </c>
      <c r="R435" s="192">
        <v>17447.363513481156</v>
      </c>
      <c r="S435" s="192">
        <v>8009.1601832662755</v>
      </c>
      <c r="T435" s="192">
        <v>18886.228019721326</v>
      </c>
      <c r="U435" s="192">
        <v>141043.86922067651</v>
      </c>
      <c r="V435" s="192">
        <v>8761013.7614644524</v>
      </c>
      <c r="W435" s="192">
        <v>2752439.1333535817</v>
      </c>
      <c r="X435" s="193">
        <f t="shared" si="14"/>
        <v>8433.6456729793881</v>
      </c>
      <c r="Y435" s="189"/>
      <c r="Z435" s="49"/>
      <c r="AA435" s="49"/>
      <c r="AB435" s="49"/>
      <c r="AC435" s="49"/>
      <c r="AD435" s="49"/>
      <c r="AE435" s="49"/>
      <c r="AF435" s="49"/>
      <c r="AG435" s="49"/>
      <c r="AH435" s="49"/>
      <c r="AI435" s="49"/>
      <c r="AJ435" s="49"/>
      <c r="AK435" s="49"/>
      <c r="AL435" s="49"/>
      <c r="AM435" s="49"/>
      <c r="AN435" s="49"/>
      <c r="AO435" s="49"/>
      <c r="AP435" s="49"/>
      <c r="AQ435" s="49"/>
      <c r="AR435" s="49"/>
      <c r="AS435" s="49"/>
      <c r="AT435" s="49"/>
      <c r="AU435" s="49"/>
      <c r="AV435" s="49"/>
      <c r="AW435" s="49"/>
      <c r="AX435" s="49"/>
      <c r="AY435" s="49"/>
      <c r="AZ435" s="49"/>
      <c r="BA435" s="49"/>
      <c r="BB435" s="49"/>
      <c r="BC435" s="49"/>
      <c r="BD435" s="49"/>
      <c r="BE435" s="49"/>
      <c r="BF435" s="49"/>
    </row>
    <row r="436" spans="1:58" x14ac:dyDescent="0.25">
      <c r="A436" s="334"/>
      <c r="B436" s="190" t="s">
        <v>251</v>
      </c>
      <c r="C436" s="191">
        <v>25901.393708918236</v>
      </c>
      <c r="D436" s="192">
        <v>1173.4160489991971</v>
      </c>
      <c r="E436" s="192">
        <v>1058.7129973297187</v>
      </c>
      <c r="F436" s="192">
        <v>3705.4011138632113</v>
      </c>
      <c r="G436" s="192">
        <v>8253.2236006134899</v>
      </c>
      <c r="H436" s="192">
        <v>2341.1532154723218</v>
      </c>
      <c r="I436" s="192">
        <v>3715411.339693048</v>
      </c>
      <c r="J436" s="192">
        <v>1178295.9783353955</v>
      </c>
      <c r="K436" s="193">
        <f t="shared" si="13"/>
        <v>3901.7873728979612</v>
      </c>
      <c r="L436" s="192">
        <v>2341.1532154723218</v>
      </c>
      <c r="M436" s="322"/>
      <c r="N436" s="334"/>
      <c r="O436" s="190" t="s">
        <v>251</v>
      </c>
      <c r="P436" s="191">
        <v>92616.603946992662</v>
      </c>
      <c r="Q436" s="192">
        <v>8508.6801860152464</v>
      </c>
      <c r="R436" s="192">
        <v>7721.2297849990537</v>
      </c>
      <c r="S436" s="192">
        <v>3705.4011138632113</v>
      </c>
      <c r="T436" s="192">
        <v>8253.2236006134881</v>
      </c>
      <c r="U436" s="192">
        <v>60409.896617540537</v>
      </c>
      <c r="V436" s="192">
        <v>3911679.8308589822</v>
      </c>
      <c r="W436" s="192">
        <v>1240547.0196544663</v>
      </c>
      <c r="X436" s="193">
        <f t="shared" si="14"/>
        <v>3901.7873728979612</v>
      </c>
      <c r="Y436" s="189"/>
      <c r="Z436" s="49"/>
      <c r="AA436" s="49"/>
      <c r="AB436" s="49"/>
      <c r="AC436" s="49"/>
      <c r="AD436" s="49"/>
      <c r="AE436" s="49"/>
      <c r="AF436" s="49"/>
      <c r="AG436" s="49"/>
      <c r="AH436" s="49"/>
      <c r="AI436" s="49"/>
      <c r="AJ436" s="49"/>
      <c r="AK436" s="49"/>
      <c r="AL436" s="49"/>
      <c r="AM436" s="49"/>
      <c r="AN436" s="49"/>
      <c r="AO436" s="49"/>
      <c r="AP436" s="49"/>
      <c r="AQ436" s="49"/>
      <c r="AR436" s="49"/>
      <c r="AS436" s="49"/>
      <c r="AT436" s="49"/>
      <c r="AU436" s="49"/>
      <c r="AV436" s="49"/>
      <c r="AW436" s="49"/>
      <c r="AX436" s="49"/>
      <c r="AY436" s="49"/>
      <c r="AZ436" s="49"/>
      <c r="BA436" s="49"/>
      <c r="BB436" s="49"/>
      <c r="BC436" s="49"/>
      <c r="BD436" s="49"/>
      <c r="BE436" s="49"/>
      <c r="BF436" s="49"/>
    </row>
    <row r="437" spans="1:58" x14ac:dyDescent="0.25">
      <c r="A437" s="334"/>
      <c r="B437" s="190" t="s">
        <v>252</v>
      </c>
      <c r="C437" s="191">
        <v>186019.28186327565</v>
      </c>
      <c r="D437" s="192">
        <v>10879.188971738651</v>
      </c>
      <c r="E437" s="192">
        <v>9922.087105671364</v>
      </c>
      <c r="F437" s="192">
        <v>31197.760505654733</v>
      </c>
      <c r="G437" s="192">
        <v>76255.832058326909</v>
      </c>
      <c r="H437" s="192">
        <v>23760.343750090677</v>
      </c>
      <c r="I437" s="192">
        <v>36410193.852213539</v>
      </c>
      <c r="J437" s="192">
        <v>11437086.365317814</v>
      </c>
      <c r="K437" s="193">
        <f t="shared" si="13"/>
        <v>32851.241812454435</v>
      </c>
      <c r="L437" s="192">
        <v>23760.343750090677</v>
      </c>
      <c r="M437" s="322"/>
      <c r="N437" s="334"/>
      <c r="O437" s="190" t="s">
        <v>252</v>
      </c>
      <c r="P437" s="191">
        <v>906512.08724288153</v>
      </c>
      <c r="Q437" s="192">
        <v>79978.99091573956</v>
      </c>
      <c r="R437" s="192">
        <v>73502.318185975077</v>
      </c>
      <c r="S437" s="192">
        <v>31197.760505654733</v>
      </c>
      <c r="T437" s="192">
        <v>76255.832058326894</v>
      </c>
      <c r="U437" s="192">
        <v>617616.29807411879</v>
      </c>
      <c r="V437" s="192">
        <v>38265700.956378259</v>
      </c>
      <c r="W437" s="192">
        <v>12019933.562143289</v>
      </c>
      <c r="X437" s="193">
        <f t="shared" si="14"/>
        <v>32851.241812454435</v>
      </c>
      <c r="Y437" s="189"/>
      <c r="Z437" s="49"/>
      <c r="AA437" s="49"/>
      <c r="AB437" s="49"/>
      <c r="AC437" s="49"/>
      <c r="AD437" s="49"/>
      <c r="AE437" s="49"/>
      <c r="AF437" s="49"/>
      <c r="AG437" s="49"/>
      <c r="AH437" s="49"/>
      <c r="AI437" s="49"/>
      <c r="AJ437" s="49"/>
      <c r="AK437" s="49"/>
      <c r="AL437" s="49"/>
      <c r="AM437" s="49"/>
      <c r="AN437" s="49"/>
      <c r="AO437" s="49"/>
      <c r="AP437" s="49"/>
      <c r="AQ437" s="49"/>
      <c r="AR437" s="49"/>
      <c r="AS437" s="49"/>
      <c r="AT437" s="49"/>
      <c r="AU437" s="49"/>
      <c r="AV437" s="49"/>
      <c r="AW437" s="49"/>
      <c r="AX437" s="49"/>
      <c r="AY437" s="49"/>
      <c r="AZ437" s="49"/>
      <c r="BA437" s="49"/>
      <c r="BB437" s="49"/>
      <c r="BC437" s="49"/>
      <c r="BD437" s="49"/>
      <c r="BE437" s="49"/>
      <c r="BF437" s="49"/>
    </row>
    <row r="438" spans="1:58" x14ac:dyDescent="0.25">
      <c r="A438" s="334"/>
      <c r="B438" s="190" t="s">
        <v>253</v>
      </c>
      <c r="C438" s="191">
        <v>12019.802727041437</v>
      </c>
      <c r="D438" s="192">
        <v>320.03988294236513</v>
      </c>
      <c r="E438" s="192">
        <v>291.70275458851552</v>
      </c>
      <c r="F438" s="192">
        <v>1021.9866667390228</v>
      </c>
      <c r="G438" s="192">
        <v>2407.8963963784722</v>
      </c>
      <c r="H438" s="192">
        <v>635.01219218282915</v>
      </c>
      <c r="I438" s="192">
        <v>1055315.7576497362</v>
      </c>
      <c r="J438" s="192">
        <v>331612.95521856792</v>
      </c>
      <c r="K438" s="193">
        <f t="shared" si="13"/>
        <v>1076.151960076191</v>
      </c>
      <c r="L438" s="192">
        <v>635.01219218282915</v>
      </c>
      <c r="M438" s="322"/>
      <c r="N438" s="334"/>
      <c r="O438" s="190" t="s">
        <v>253</v>
      </c>
      <c r="P438" s="191">
        <v>27687.109675754164</v>
      </c>
      <c r="Q438" s="192">
        <v>2417.7712946296406</v>
      </c>
      <c r="R438" s="192">
        <v>2224.5413015538652</v>
      </c>
      <c r="S438" s="192">
        <v>1021.9866667390228</v>
      </c>
      <c r="T438" s="192">
        <v>2407.8963963784722</v>
      </c>
      <c r="U438" s="192">
        <v>17974.266465828878</v>
      </c>
      <c r="V438" s="192">
        <v>1109973.6817957009</v>
      </c>
      <c r="W438" s="192">
        <v>348788.173977823</v>
      </c>
      <c r="X438" s="193">
        <f t="shared" si="14"/>
        <v>1076.151960076191</v>
      </c>
      <c r="Y438" s="189"/>
      <c r="Z438" s="49"/>
      <c r="AA438" s="49"/>
      <c r="AB438" s="49"/>
      <c r="AC438" s="49"/>
      <c r="AD438" s="49"/>
      <c r="AE438" s="49"/>
      <c r="AF438" s="49"/>
      <c r="AG438" s="49"/>
      <c r="AH438" s="49"/>
      <c r="AI438" s="49"/>
      <c r="AJ438" s="49"/>
      <c r="AK438" s="49"/>
      <c r="AL438" s="49"/>
      <c r="AM438" s="49"/>
      <c r="AN438" s="49"/>
      <c r="AO438" s="49"/>
      <c r="AP438" s="49"/>
      <c r="AQ438" s="49"/>
      <c r="AR438" s="49"/>
      <c r="AS438" s="49"/>
      <c r="AT438" s="49"/>
      <c r="AU438" s="49"/>
      <c r="AV438" s="49"/>
      <c r="AW438" s="49"/>
      <c r="AX438" s="49"/>
      <c r="AY438" s="49"/>
      <c r="AZ438" s="49"/>
      <c r="BA438" s="49"/>
      <c r="BB438" s="49"/>
      <c r="BC438" s="49"/>
      <c r="BD438" s="49"/>
      <c r="BE438" s="49"/>
      <c r="BF438" s="49"/>
    </row>
    <row r="439" spans="1:58" ht="15.75" thickBot="1" x14ac:dyDescent="0.3">
      <c r="A439" s="335"/>
      <c r="B439" s="198" t="s">
        <v>254</v>
      </c>
      <c r="C439" s="199">
        <v>1059955.1874974282</v>
      </c>
      <c r="D439" s="200">
        <v>44995.53712622029</v>
      </c>
      <c r="E439" s="200">
        <v>41028.610021972163</v>
      </c>
      <c r="F439" s="200">
        <v>125195.82759477603</v>
      </c>
      <c r="G439" s="200">
        <v>299844.14769619441</v>
      </c>
      <c r="H439" s="200">
        <v>126421.42008383101</v>
      </c>
      <c r="I439" s="200">
        <v>135067041.23402861</v>
      </c>
      <c r="J439" s="200">
        <v>42444379.635379225</v>
      </c>
      <c r="K439" s="201">
        <f t="shared" si="13"/>
        <v>131831.20645729915</v>
      </c>
      <c r="L439" s="200">
        <v>129601.28861633068</v>
      </c>
      <c r="M439" s="184">
        <f>H439/L439</f>
        <v>0.97546422133260335</v>
      </c>
      <c r="N439" s="335"/>
      <c r="O439" s="198" t="s">
        <v>254</v>
      </c>
      <c r="P439" s="199">
        <v>3451845.8399415785</v>
      </c>
      <c r="Q439" s="200">
        <v>305401.80304796225</v>
      </c>
      <c r="R439" s="200">
        <v>280764.77973200171</v>
      </c>
      <c r="S439" s="200">
        <v>125195.82759477603</v>
      </c>
      <c r="T439" s="200">
        <v>299844.14769619441</v>
      </c>
      <c r="U439" s="200">
        <v>2297017.1612547124</v>
      </c>
      <c r="V439" s="200">
        <v>142082855.54738784</v>
      </c>
      <c r="W439" s="200">
        <v>44649095.861641653</v>
      </c>
      <c r="X439" s="201">
        <f t="shared" si="14"/>
        <v>131831.20645729915</v>
      </c>
      <c r="Y439" s="189"/>
      <c r="Z439" s="49"/>
      <c r="AA439" s="49"/>
      <c r="AB439" s="49"/>
      <c r="AC439" s="49"/>
      <c r="AD439" s="49"/>
      <c r="AE439" s="49"/>
      <c r="AF439" s="49"/>
      <c r="AG439" s="49"/>
      <c r="AH439" s="49"/>
      <c r="AI439" s="49"/>
      <c r="AJ439" s="49"/>
      <c r="AK439" s="49"/>
      <c r="AL439" s="49"/>
      <c r="AM439" s="49"/>
      <c r="AN439" s="49"/>
      <c r="AO439" s="49"/>
      <c r="AP439" s="49"/>
      <c r="AQ439" s="49"/>
      <c r="AR439" s="49"/>
      <c r="AS439" s="49"/>
      <c r="AT439" s="49"/>
      <c r="AU439" s="49"/>
      <c r="AV439" s="49"/>
      <c r="AW439" s="49"/>
      <c r="AX439" s="49"/>
      <c r="AY439" s="49"/>
      <c r="AZ439" s="49"/>
      <c r="BA439" s="49"/>
      <c r="BB439" s="49"/>
      <c r="BC439" s="49"/>
      <c r="BD439" s="49"/>
      <c r="BE439" s="49"/>
      <c r="BF439" s="49"/>
    </row>
    <row r="440" spans="1:58" ht="15.75" thickTop="1" x14ac:dyDescent="0.25">
      <c r="A440" s="333">
        <f>A430+1</f>
        <v>2045</v>
      </c>
      <c r="B440" s="185" t="s">
        <v>245</v>
      </c>
      <c r="C440" s="186">
        <v>47441.264689439886</v>
      </c>
      <c r="D440" s="187">
        <v>724.05046122498209</v>
      </c>
      <c r="E440" s="187">
        <v>659.84617008286295</v>
      </c>
      <c r="F440" s="187">
        <v>2416.3791365120992</v>
      </c>
      <c r="G440" s="187">
        <v>5704.8500665954953</v>
      </c>
      <c r="H440" s="187">
        <v>1640.2494206251959</v>
      </c>
      <c r="I440" s="187">
        <v>2530714.3980015637</v>
      </c>
      <c r="J440" s="187">
        <v>795071.84720371291</v>
      </c>
      <c r="K440" s="188">
        <f t="shared" si="13"/>
        <v>2544.4472307472402</v>
      </c>
      <c r="L440" s="187">
        <v>1640.2494206251959</v>
      </c>
      <c r="M440" s="322"/>
      <c r="N440" s="333">
        <f>N430+1</f>
        <v>2045</v>
      </c>
      <c r="O440" s="185" t="s">
        <v>245</v>
      </c>
      <c r="P440" s="186">
        <v>69894.528055358343</v>
      </c>
      <c r="Q440" s="187">
        <v>5767.0524233994356</v>
      </c>
      <c r="R440" s="187">
        <v>5301.3489746383693</v>
      </c>
      <c r="S440" s="187">
        <v>2416.3791365120992</v>
      </c>
      <c r="T440" s="187">
        <v>5704.8500665954953</v>
      </c>
      <c r="U440" s="187">
        <v>42970.722462731595</v>
      </c>
      <c r="V440" s="187">
        <v>2661603.4919774262</v>
      </c>
      <c r="W440" s="187">
        <v>836193.13444822258</v>
      </c>
      <c r="X440" s="188">
        <f t="shared" si="14"/>
        <v>2544.4472307472402</v>
      </c>
      <c r="Y440" s="189"/>
      <c r="Z440" s="49"/>
      <c r="AA440" s="49"/>
      <c r="AB440" s="49"/>
      <c r="AC440" s="49"/>
      <c r="AD440" s="49"/>
      <c r="AE440" s="49"/>
      <c r="AF440" s="49"/>
      <c r="AG440" s="49"/>
      <c r="AH440" s="49"/>
      <c r="AI440" s="49"/>
      <c r="AJ440" s="49"/>
      <c r="AK440" s="49"/>
      <c r="AL440" s="49"/>
      <c r="AM440" s="49"/>
      <c r="AN440" s="49"/>
      <c r="AO440" s="49"/>
      <c r="AP440" s="49"/>
      <c r="AQ440" s="49"/>
      <c r="AR440" s="49"/>
      <c r="AS440" s="49"/>
      <c r="AT440" s="49"/>
      <c r="AU440" s="49"/>
      <c r="AV440" s="49"/>
      <c r="AW440" s="49"/>
      <c r="AX440" s="49"/>
      <c r="AY440" s="49"/>
      <c r="AZ440" s="49"/>
      <c r="BA440" s="49"/>
      <c r="BB440" s="49"/>
      <c r="BC440" s="49"/>
      <c r="BD440" s="49"/>
      <c r="BE440" s="49"/>
      <c r="BF440" s="49"/>
    </row>
    <row r="441" spans="1:58" x14ac:dyDescent="0.25">
      <c r="A441" s="334"/>
      <c r="B441" s="190" t="s">
        <v>246</v>
      </c>
      <c r="C441" s="191">
        <v>198997.40225294087</v>
      </c>
      <c r="D441" s="192">
        <v>4356.6786835791872</v>
      </c>
      <c r="E441" s="192">
        <v>3971.1461329953809</v>
      </c>
      <c r="F441" s="192">
        <v>7754.3026846711691</v>
      </c>
      <c r="G441" s="192">
        <v>18265.284980718025</v>
      </c>
      <c r="H441" s="192">
        <v>25785.917399310532</v>
      </c>
      <c r="I441" s="192">
        <v>7945941.119047665</v>
      </c>
      <c r="J441" s="192">
        <v>2496368.5576649904</v>
      </c>
      <c r="K441" s="193">
        <f t="shared" si="13"/>
        <v>8165.2807269587402</v>
      </c>
      <c r="L441" s="192">
        <v>25785.917399310532</v>
      </c>
      <c r="M441" s="322"/>
      <c r="N441" s="334"/>
      <c r="O441" s="190" t="s">
        <v>246</v>
      </c>
      <c r="P441" s="191">
        <v>224337.69988805035</v>
      </c>
      <c r="Q441" s="192">
        <v>18279.384791473429</v>
      </c>
      <c r="R441" s="192">
        <v>16817.034008155555</v>
      </c>
      <c r="S441" s="192">
        <v>7754.3026846711682</v>
      </c>
      <c r="T441" s="192">
        <v>18265.284980718025</v>
      </c>
      <c r="U441" s="192">
        <v>135612.74309253198</v>
      </c>
      <c r="V441" s="192">
        <v>8357360.7907861918</v>
      </c>
      <c r="W441" s="192">
        <v>2625623.8739510495</v>
      </c>
      <c r="X441" s="193">
        <f t="shared" si="14"/>
        <v>8165.2807269587393</v>
      </c>
      <c r="Y441" s="189"/>
      <c r="Z441" s="49"/>
      <c r="AA441" s="49"/>
      <c r="AB441" s="49"/>
      <c r="AC441" s="49"/>
      <c r="AD441" s="49"/>
      <c r="AE441" s="49"/>
      <c r="AF441" s="49"/>
      <c r="AG441" s="49"/>
      <c r="AH441" s="49"/>
      <c r="AI441" s="49"/>
      <c r="AJ441" s="49"/>
      <c r="AK441" s="49"/>
      <c r="AL441" s="49"/>
      <c r="AM441" s="49"/>
      <c r="AN441" s="49"/>
      <c r="AO441" s="49"/>
      <c r="AP441" s="49"/>
      <c r="AQ441" s="49"/>
      <c r="AR441" s="49"/>
      <c r="AS441" s="49"/>
      <c r="AT441" s="49"/>
      <c r="AU441" s="49"/>
      <c r="AV441" s="49"/>
      <c r="AW441" s="49"/>
      <c r="AX441" s="49"/>
      <c r="AY441" s="49"/>
      <c r="AZ441" s="49"/>
      <c r="BA441" s="49"/>
      <c r="BB441" s="49"/>
      <c r="BC441" s="49"/>
      <c r="BD441" s="49"/>
      <c r="BE441" s="49"/>
      <c r="BF441" s="49"/>
    </row>
    <row r="442" spans="1:58" x14ac:dyDescent="0.25">
      <c r="A442" s="334"/>
      <c r="B442" s="190" t="s">
        <v>247</v>
      </c>
      <c r="C442" s="191">
        <v>279506.68421770894</v>
      </c>
      <c r="D442" s="192">
        <v>15949.366621315796</v>
      </c>
      <c r="E442" s="192">
        <v>14573.595861423571</v>
      </c>
      <c r="F442" s="192">
        <v>48782.880678963236</v>
      </c>
      <c r="G442" s="192">
        <v>115493.39419113798</v>
      </c>
      <c r="H442" s="179">
        <v>31380.133857635061</v>
      </c>
      <c r="I442" s="192">
        <v>51786916.588276312</v>
      </c>
      <c r="J442" s="192">
        <v>16271124.185932796</v>
      </c>
      <c r="K442" s="193">
        <f t="shared" si="13"/>
        <v>51368.373354948286</v>
      </c>
      <c r="L442" s="192">
        <v>34703.096474097241</v>
      </c>
      <c r="M442" s="184">
        <f>H442/L442</f>
        <v>0.90424593324280222</v>
      </c>
      <c r="N442" s="334"/>
      <c r="O442" s="190" t="s">
        <v>247</v>
      </c>
      <c r="P442" s="191">
        <v>1312508.5365975469</v>
      </c>
      <c r="Q442" s="192">
        <v>117307.60334584584</v>
      </c>
      <c r="R442" s="192">
        <v>108055.68105086697</v>
      </c>
      <c r="S442" s="192">
        <v>48782.880678963236</v>
      </c>
      <c r="T442" s="192">
        <v>115493.394191138</v>
      </c>
      <c r="U442" s="179">
        <v>877646.3120592488</v>
      </c>
      <c r="V442" s="192">
        <v>54504824.244874462</v>
      </c>
      <c r="W442" s="192">
        <v>17125074.246875394</v>
      </c>
      <c r="X442" s="193">
        <f t="shared" si="14"/>
        <v>51368.373354948286</v>
      </c>
      <c r="Y442" s="189"/>
      <c r="Z442" s="49"/>
      <c r="AA442" s="49"/>
      <c r="AB442" s="49"/>
      <c r="AC442" s="49"/>
      <c r="AD442" s="49"/>
      <c r="AE442" s="49"/>
      <c r="AF442" s="49"/>
      <c r="AG442" s="49"/>
      <c r="AH442" s="49"/>
      <c r="AI442" s="49"/>
      <c r="AJ442" s="49"/>
      <c r="AK442" s="49"/>
      <c r="AL442" s="49"/>
      <c r="AM442" s="49"/>
      <c r="AN442" s="49"/>
      <c r="AO442" s="49"/>
      <c r="AP442" s="49"/>
      <c r="AQ442" s="49"/>
      <c r="AR442" s="49"/>
      <c r="AS442" s="49"/>
      <c r="AT442" s="49"/>
      <c r="AU442" s="49"/>
      <c r="AV442" s="49"/>
      <c r="AW442" s="49"/>
      <c r="AX442" s="49"/>
      <c r="AY442" s="49"/>
      <c r="AZ442" s="49"/>
      <c r="BA442" s="49"/>
      <c r="BB442" s="49"/>
      <c r="BC442" s="49"/>
      <c r="BD442" s="49"/>
      <c r="BE442" s="49"/>
      <c r="BF442" s="49"/>
    </row>
    <row r="443" spans="1:58" x14ac:dyDescent="0.25">
      <c r="A443" s="334"/>
      <c r="B443" s="190" t="s">
        <v>248</v>
      </c>
      <c r="C443" s="191">
        <v>106966.55731764629</v>
      </c>
      <c r="D443" s="192">
        <v>6541.8122069395758</v>
      </c>
      <c r="E443" s="192">
        <v>5955.656621377052</v>
      </c>
      <c r="F443" s="192">
        <v>19593.364629112577</v>
      </c>
      <c r="G443" s="192">
        <v>48253.389552309389</v>
      </c>
      <c r="H443" s="192">
        <v>12781.312769428634</v>
      </c>
      <c r="I443" s="192">
        <v>20504201.465068191</v>
      </c>
      <c r="J443" s="192">
        <v>6441836.2662065523</v>
      </c>
      <c r="K443" s="193">
        <f t="shared" si="13"/>
        <v>20631.812954455541</v>
      </c>
      <c r="L443" s="192">
        <v>12781.312769428634</v>
      </c>
      <c r="M443" s="322"/>
      <c r="N443" s="334"/>
      <c r="O443" s="190" t="s">
        <v>248</v>
      </c>
      <c r="P443" s="191">
        <v>524154.03260492155</v>
      </c>
      <c r="Q443" s="192">
        <v>47817.498490267222</v>
      </c>
      <c r="R443" s="192">
        <v>43891.497674678925</v>
      </c>
      <c r="S443" s="192">
        <v>19593.364629112577</v>
      </c>
      <c r="T443" s="192">
        <v>48253.389552309389</v>
      </c>
      <c r="U443" s="192">
        <v>357059.49645182601</v>
      </c>
      <c r="V443" s="192">
        <v>21591554.392040074</v>
      </c>
      <c r="W443" s="192">
        <v>6783451.6154374918</v>
      </c>
      <c r="X443" s="193">
        <f t="shared" si="14"/>
        <v>20631.812954455541</v>
      </c>
      <c r="Y443" s="189"/>
      <c r="Z443" s="49"/>
      <c r="AA443" s="49"/>
      <c r="AB443" s="49"/>
      <c r="AC443" s="49"/>
      <c r="AD443" s="49"/>
      <c r="AE443" s="49"/>
      <c r="AF443" s="49"/>
      <c r="AG443" s="49"/>
      <c r="AH443" s="49"/>
      <c r="AI443" s="49"/>
      <c r="AJ443" s="49"/>
      <c r="AK443" s="49"/>
      <c r="AL443" s="49"/>
      <c r="AM443" s="49"/>
      <c r="AN443" s="49"/>
      <c r="AO443" s="49"/>
      <c r="AP443" s="49"/>
      <c r="AQ443" s="49"/>
      <c r="AR443" s="49"/>
      <c r="AS443" s="49"/>
      <c r="AT443" s="49"/>
      <c r="AU443" s="49"/>
      <c r="AV443" s="49"/>
      <c r="AW443" s="49"/>
      <c r="AX443" s="49"/>
      <c r="AY443" s="49"/>
      <c r="AZ443" s="49"/>
      <c r="BA443" s="49"/>
      <c r="BB443" s="49"/>
      <c r="BC443" s="49"/>
      <c r="BD443" s="49"/>
      <c r="BE443" s="49"/>
      <c r="BF443" s="49"/>
    </row>
    <row r="444" spans="1:58" x14ac:dyDescent="0.25">
      <c r="A444" s="334"/>
      <c r="B444" s="190" t="s">
        <v>249</v>
      </c>
      <c r="C444" s="191">
        <v>51786.03679772024</v>
      </c>
      <c r="D444" s="192">
        <v>1882.8428370619854</v>
      </c>
      <c r="E444" s="192">
        <v>1715.2396831681917</v>
      </c>
      <c r="F444" s="192">
        <v>5977.0143424254893</v>
      </c>
      <c r="G444" s="192">
        <v>14094.25955423863</v>
      </c>
      <c r="H444" s="192">
        <v>4031.4316540438895</v>
      </c>
      <c r="I444" s="192">
        <v>6221488.1299729273</v>
      </c>
      <c r="J444" s="192">
        <v>1954598.7212836421</v>
      </c>
      <c r="K444" s="193">
        <f t="shared" si="13"/>
        <v>6293.7961025740397</v>
      </c>
      <c r="L444" s="192">
        <v>4031.4316540438895</v>
      </c>
      <c r="M444" s="322"/>
      <c r="N444" s="334"/>
      <c r="O444" s="190" t="s">
        <v>249</v>
      </c>
      <c r="P444" s="191">
        <v>163332.44190345946</v>
      </c>
      <c r="Q444" s="192">
        <v>14174.010083236961</v>
      </c>
      <c r="R444" s="192">
        <v>13020.473412061563</v>
      </c>
      <c r="S444" s="192">
        <v>5977.0143424254893</v>
      </c>
      <c r="T444" s="192">
        <v>14094.25955423863</v>
      </c>
      <c r="U444" s="192">
        <v>105257.07111453191</v>
      </c>
      <c r="V444" s="192">
        <v>6538097.931943655</v>
      </c>
      <c r="W444" s="192">
        <v>2054067.7070066577</v>
      </c>
      <c r="X444" s="193">
        <f t="shared" si="14"/>
        <v>6293.7961025740397</v>
      </c>
      <c r="Y444" s="189"/>
      <c r="Z444" s="49"/>
      <c r="AA444" s="49"/>
      <c r="AB444" s="49"/>
      <c r="AC444" s="49"/>
      <c r="AD444" s="49"/>
      <c r="AE444" s="49"/>
      <c r="AF444" s="49"/>
      <c r="AG444" s="49"/>
      <c r="AH444" s="49"/>
      <c r="AI444" s="49"/>
      <c r="AJ444" s="49"/>
      <c r="AK444" s="49"/>
      <c r="AL444" s="49"/>
      <c r="AM444" s="49"/>
      <c r="AN444" s="49"/>
      <c r="AO444" s="49"/>
      <c r="AP444" s="49"/>
      <c r="AQ444" s="49"/>
      <c r="AR444" s="49"/>
      <c r="AS444" s="49"/>
      <c r="AT444" s="49"/>
      <c r="AU444" s="49"/>
      <c r="AV444" s="49"/>
      <c r="AW444" s="49"/>
      <c r="AX444" s="49"/>
      <c r="AY444" s="49"/>
      <c r="AZ444" s="49"/>
      <c r="BA444" s="49"/>
      <c r="BB444" s="49"/>
      <c r="BC444" s="49"/>
      <c r="BD444" s="49"/>
      <c r="BE444" s="49"/>
      <c r="BF444" s="49"/>
    </row>
    <row r="445" spans="1:58" x14ac:dyDescent="0.25">
      <c r="A445" s="334"/>
      <c r="B445" s="190" t="s">
        <v>250</v>
      </c>
      <c r="C445" s="191">
        <v>181080.61055461434</v>
      </c>
      <c r="D445" s="192">
        <v>4505.8537318777762</v>
      </c>
      <c r="E445" s="192">
        <v>4100.9420399300207</v>
      </c>
      <c r="F445" s="192">
        <v>8409.6181924295906</v>
      </c>
      <c r="G445" s="192">
        <v>19830.539420707395</v>
      </c>
      <c r="H445" s="192">
        <v>28187.773795661309</v>
      </c>
      <c r="I445" s="192">
        <v>8752513.7189648543</v>
      </c>
      <c r="J445" s="192">
        <v>2749768.6833065827</v>
      </c>
      <c r="K445" s="193">
        <f t="shared" si="13"/>
        <v>8855.3279566283582</v>
      </c>
      <c r="L445" s="192">
        <v>28187.773795661309</v>
      </c>
      <c r="M445" s="322"/>
      <c r="N445" s="334"/>
      <c r="O445" s="190" t="s">
        <v>250</v>
      </c>
      <c r="P445" s="191">
        <v>230235.17905184402</v>
      </c>
      <c r="Q445" s="192">
        <v>19942.751503315332</v>
      </c>
      <c r="R445" s="192">
        <v>18319.731689155215</v>
      </c>
      <c r="S445" s="192">
        <v>8409.6181924295906</v>
      </c>
      <c r="T445" s="192">
        <v>19830.539420707395</v>
      </c>
      <c r="U445" s="192">
        <v>148096.06268171035</v>
      </c>
      <c r="V445" s="192">
        <v>9199064.4495376758</v>
      </c>
      <c r="W445" s="192">
        <v>2890061.090021261</v>
      </c>
      <c r="X445" s="193">
        <f t="shared" si="14"/>
        <v>8855.3279566283582</v>
      </c>
      <c r="Y445" s="189"/>
      <c r="Z445" s="49"/>
      <c r="AA445" s="49"/>
      <c r="AB445" s="49"/>
      <c r="AC445" s="49"/>
      <c r="AD445" s="49"/>
      <c r="AE445" s="49"/>
      <c r="AF445" s="49"/>
      <c r="AG445" s="49"/>
      <c r="AH445" s="49"/>
      <c r="AI445" s="49"/>
      <c r="AJ445" s="49"/>
      <c r="AK445" s="49"/>
      <c r="AL445" s="49"/>
      <c r="AM445" s="49"/>
      <c r="AN445" s="49"/>
      <c r="AO445" s="49"/>
      <c r="AP445" s="49"/>
      <c r="AQ445" s="49"/>
      <c r="AR445" s="49"/>
      <c r="AS445" s="49"/>
      <c r="AT445" s="49"/>
      <c r="AU445" s="49"/>
      <c r="AV445" s="49"/>
      <c r="AW445" s="49"/>
      <c r="AX445" s="49"/>
      <c r="AY445" s="49"/>
      <c r="AZ445" s="49"/>
      <c r="BA445" s="49"/>
      <c r="BB445" s="49"/>
      <c r="BC445" s="49"/>
      <c r="BD445" s="49"/>
      <c r="BE445" s="49"/>
      <c r="BF445" s="49"/>
    </row>
    <row r="446" spans="1:58" x14ac:dyDescent="0.25">
      <c r="A446" s="334"/>
      <c r="B446" s="190" t="s">
        <v>251</v>
      </c>
      <c r="C446" s="191">
        <v>26559.654421179086</v>
      </c>
      <c r="D446" s="192">
        <v>1212.1387786161706</v>
      </c>
      <c r="E446" s="192">
        <v>1093.6505262415997</v>
      </c>
      <c r="F446" s="192">
        <v>3827.6793506206977</v>
      </c>
      <c r="G446" s="192">
        <v>8525.5799794337363</v>
      </c>
      <c r="H446" s="192">
        <v>2418.4112715829087</v>
      </c>
      <c r="I446" s="192">
        <v>3838019.9139029193</v>
      </c>
      <c r="J446" s="192">
        <v>1217179.7456204635</v>
      </c>
      <c r="K446" s="193">
        <f t="shared" si="13"/>
        <v>4030.5463562035943</v>
      </c>
      <c r="L446" s="192">
        <v>2418.4112715829087</v>
      </c>
      <c r="M446" s="322"/>
      <c r="N446" s="334"/>
      <c r="O446" s="190" t="s">
        <v>251</v>
      </c>
      <c r="P446" s="191">
        <v>95672.951877243424</v>
      </c>
      <c r="Q446" s="192">
        <v>8789.4666321537497</v>
      </c>
      <c r="R446" s="192">
        <v>7976.0303679040226</v>
      </c>
      <c r="S446" s="192">
        <v>3827.6793506206977</v>
      </c>
      <c r="T446" s="192">
        <v>8525.5799794337363</v>
      </c>
      <c r="U446" s="192">
        <v>62403.423205919375</v>
      </c>
      <c r="V446" s="192">
        <v>4040765.2652773294</v>
      </c>
      <c r="W446" s="192">
        <v>1281485.0713030638</v>
      </c>
      <c r="X446" s="193">
        <f t="shared" si="14"/>
        <v>4030.5463562035943</v>
      </c>
      <c r="Y446" s="189"/>
      <c r="Z446" s="49"/>
      <c r="AA446" s="49"/>
      <c r="AB446" s="49"/>
      <c r="AC446" s="49"/>
      <c r="AD446" s="49"/>
      <c r="AE446" s="49"/>
      <c r="AF446" s="49"/>
      <c r="AG446" s="49"/>
      <c r="AH446" s="49"/>
      <c r="AI446" s="49"/>
      <c r="AJ446" s="49"/>
      <c r="AK446" s="49"/>
      <c r="AL446" s="49"/>
      <c r="AM446" s="49"/>
      <c r="AN446" s="49"/>
      <c r="AO446" s="49"/>
      <c r="AP446" s="49"/>
      <c r="AQ446" s="49"/>
      <c r="AR446" s="49"/>
      <c r="AS446" s="49"/>
      <c r="AT446" s="49"/>
      <c r="AU446" s="49"/>
      <c r="AV446" s="49"/>
      <c r="AW446" s="49"/>
      <c r="AX446" s="49"/>
      <c r="AY446" s="49"/>
      <c r="AZ446" s="49"/>
      <c r="BA446" s="49"/>
      <c r="BB446" s="49"/>
      <c r="BC446" s="49"/>
      <c r="BD446" s="49"/>
      <c r="BE446" s="49"/>
      <c r="BF446" s="49"/>
    </row>
    <row r="447" spans="1:58" x14ac:dyDescent="0.25">
      <c r="A447" s="334"/>
      <c r="B447" s="190" t="s">
        <v>252</v>
      </c>
      <c r="C447" s="191">
        <v>196380.15705270198</v>
      </c>
      <c r="D447" s="192">
        <v>11596.374841035202</v>
      </c>
      <c r="E447" s="192">
        <v>10576.339056150819</v>
      </c>
      <c r="F447" s="192">
        <v>33171.717941739545</v>
      </c>
      <c r="G447" s="192">
        <v>81159.414889678927</v>
      </c>
      <c r="H447" s="192">
        <v>25352.767097896416</v>
      </c>
      <c r="I447" s="192">
        <v>38868868.120155245</v>
      </c>
      <c r="J447" s="192">
        <v>12209347.157849144</v>
      </c>
      <c r="K447" s="193">
        <f t="shared" si="13"/>
        <v>34929.818992651737</v>
      </c>
      <c r="L447" s="192">
        <v>25352.767097896416</v>
      </c>
      <c r="M447" s="322"/>
      <c r="N447" s="334"/>
      <c r="O447" s="190" t="s">
        <v>252</v>
      </c>
      <c r="P447" s="191">
        <v>965926.61609572219</v>
      </c>
      <c r="Q447" s="192">
        <v>85264.568449328683</v>
      </c>
      <c r="R447" s="192">
        <v>78360.347054753831</v>
      </c>
      <c r="S447" s="192">
        <v>33171.717941739538</v>
      </c>
      <c r="T447" s="192">
        <v>81159.414889678927</v>
      </c>
      <c r="U447" s="192">
        <v>658961.88099148229</v>
      </c>
      <c r="V447" s="192">
        <v>40847445.679520324</v>
      </c>
      <c r="W447" s="192">
        <v>12830850.273401726</v>
      </c>
      <c r="X447" s="193">
        <f t="shared" si="14"/>
        <v>34929.81899265173</v>
      </c>
      <c r="Y447" s="189"/>
      <c r="Z447" s="49"/>
      <c r="AA447" s="49"/>
      <c r="AB447" s="49"/>
      <c r="AC447" s="49"/>
      <c r="AD447" s="49"/>
      <c r="AE447" s="49"/>
      <c r="AF447" s="49"/>
      <c r="AG447" s="49"/>
      <c r="AH447" s="49"/>
      <c r="AI447" s="49"/>
      <c r="AJ447" s="49"/>
      <c r="AK447" s="49"/>
      <c r="AL447" s="49"/>
      <c r="AM447" s="49"/>
      <c r="AN447" s="49"/>
      <c r="AO447" s="49"/>
      <c r="AP447" s="49"/>
      <c r="AQ447" s="49"/>
      <c r="AR447" s="49"/>
      <c r="AS447" s="49"/>
      <c r="AT447" s="49"/>
      <c r="AU447" s="49"/>
      <c r="AV447" s="49"/>
      <c r="AW447" s="49"/>
      <c r="AX447" s="49"/>
      <c r="AY447" s="49"/>
      <c r="AZ447" s="49"/>
      <c r="BA447" s="49"/>
      <c r="BB447" s="49"/>
      <c r="BC447" s="49"/>
      <c r="BD447" s="49"/>
      <c r="BE447" s="49"/>
      <c r="BF447" s="49"/>
    </row>
    <row r="448" spans="1:58" x14ac:dyDescent="0.25">
      <c r="A448" s="334"/>
      <c r="B448" s="190" t="s">
        <v>253</v>
      </c>
      <c r="C448" s="191">
        <v>11725.147824761798</v>
      </c>
      <c r="D448" s="192">
        <v>325.48056095238519</v>
      </c>
      <c r="E448" s="192">
        <v>296.66170141652015</v>
      </c>
      <c r="F448" s="192">
        <v>1039.3604400735858</v>
      </c>
      <c r="G448" s="192">
        <v>2448.8306351169053</v>
      </c>
      <c r="H448" s="192">
        <v>645.80739944993718</v>
      </c>
      <c r="I448" s="192">
        <v>1073256.1255297814</v>
      </c>
      <c r="J448" s="192">
        <v>337250.37545728346</v>
      </c>
      <c r="K448" s="193">
        <f t="shared" si="13"/>
        <v>1094.4465433974858</v>
      </c>
      <c r="L448" s="192">
        <v>645.80739944993718</v>
      </c>
      <c r="M448" s="322"/>
      <c r="N448" s="334"/>
      <c r="O448" s="190" t="s">
        <v>253</v>
      </c>
      <c r="P448" s="191">
        <v>28157.790540241975</v>
      </c>
      <c r="Q448" s="192">
        <v>2458.873406638344</v>
      </c>
      <c r="R448" s="192">
        <v>2262.3585036802801</v>
      </c>
      <c r="S448" s="192">
        <v>1039.3604400735858</v>
      </c>
      <c r="T448" s="192">
        <v>2448.8306351169053</v>
      </c>
      <c r="U448" s="192">
        <v>18279.828995747965</v>
      </c>
      <c r="V448" s="192">
        <v>1128843.2343862276</v>
      </c>
      <c r="W448" s="192">
        <v>354717.57293544582</v>
      </c>
      <c r="X448" s="193">
        <f t="shared" si="14"/>
        <v>1094.4465433974858</v>
      </c>
      <c r="Y448" s="189"/>
      <c r="Z448" s="49"/>
      <c r="AA448" s="49"/>
      <c r="AB448" s="49"/>
      <c r="AC448" s="49"/>
      <c r="AD448" s="49"/>
      <c r="AE448" s="49"/>
      <c r="AF448" s="49"/>
      <c r="AG448" s="49"/>
      <c r="AH448" s="49"/>
      <c r="AI448" s="49"/>
      <c r="AJ448" s="49"/>
      <c r="AK448" s="49"/>
      <c r="AL448" s="49"/>
      <c r="AM448" s="49"/>
      <c r="AN448" s="49"/>
      <c r="AO448" s="49"/>
      <c r="AP448" s="49"/>
      <c r="AQ448" s="49"/>
      <c r="AR448" s="49"/>
      <c r="AS448" s="49"/>
      <c r="AT448" s="49"/>
      <c r="AU448" s="49"/>
      <c r="AV448" s="49"/>
      <c r="AW448" s="49"/>
      <c r="AX448" s="49"/>
      <c r="AY448" s="49"/>
      <c r="AZ448" s="49"/>
      <c r="BA448" s="49"/>
      <c r="BB448" s="49"/>
      <c r="BC448" s="49"/>
      <c r="BD448" s="49"/>
      <c r="BE448" s="49"/>
      <c r="BF448" s="49"/>
    </row>
    <row r="449" spans="1:58" ht="15.75" thickBot="1" x14ac:dyDescent="0.3">
      <c r="A449" s="335"/>
      <c r="B449" s="198" t="s">
        <v>254</v>
      </c>
      <c r="C449" s="199">
        <v>1100443.5151287133</v>
      </c>
      <c r="D449" s="200">
        <v>47094.598722603063</v>
      </c>
      <c r="E449" s="200">
        <v>42943.077792786018</v>
      </c>
      <c r="F449" s="200">
        <v>130972.31739654802</v>
      </c>
      <c r="G449" s="200">
        <v>313775.54326993646</v>
      </c>
      <c r="H449" s="200">
        <v>132223.80466563388</v>
      </c>
      <c r="I449" s="200">
        <v>141521919.5789195</v>
      </c>
      <c r="J449" s="200">
        <v>44472545.540525168</v>
      </c>
      <c r="K449" s="201">
        <f t="shared" si="13"/>
        <v>137913.85021856506</v>
      </c>
      <c r="L449" s="200">
        <v>135546.76728209606</v>
      </c>
      <c r="M449" s="184">
        <f>H449/L449</f>
        <v>0.97548475199304074</v>
      </c>
      <c r="N449" s="335"/>
      <c r="O449" s="198" t="s">
        <v>254</v>
      </c>
      <c r="P449" s="199">
        <v>3614219.776614388</v>
      </c>
      <c r="Q449" s="200">
        <v>319801.20912565902</v>
      </c>
      <c r="R449" s="200">
        <v>294004.5027358947</v>
      </c>
      <c r="S449" s="200">
        <v>130972.31739654799</v>
      </c>
      <c r="T449" s="200">
        <v>313775.54326993646</v>
      </c>
      <c r="U449" s="200">
        <v>2406287.5410557305</v>
      </c>
      <c r="V449" s="200">
        <v>148869559.48034337</v>
      </c>
      <c r="W449" s="200">
        <v>46781524.585380316</v>
      </c>
      <c r="X449" s="201">
        <f t="shared" si="14"/>
        <v>137913.85021856503</v>
      </c>
      <c r="Y449" s="189"/>
      <c r="Z449" s="49"/>
      <c r="AA449" s="49"/>
      <c r="AB449" s="49"/>
      <c r="AC449" s="49"/>
      <c r="AD449" s="49"/>
      <c r="AE449" s="49"/>
      <c r="AF449" s="49"/>
      <c r="AG449" s="49"/>
      <c r="AH449" s="49"/>
      <c r="AI449" s="49"/>
      <c r="AJ449" s="49"/>
      <c r="AK449" s="49"/>
      <c r="AL449" s="49"/>
      <c r="AM449" s="49"/>
      <c r="AN449" s="49"/>
      <c r="AO449" s="49"/>
      <c r="AP449" s="49"/>
      <c r="AQ449" s="49"/>
      <c r="AR449" s="49"/>
      <c r="AS449" s="49"/>
      <c r="AT449" s="49"/>
      <c r="AU449" s="49"/>
      <c r="AV449" s="49"/>
      <c r="AW449" s="49"/>
      <c r="AX449" s="49"/>
      <c r="AY449" s="49"/>
      <c r="AZ449" s="49"/>
      <c r="BA449" s="49"/>
      <c r="BB449" s="49"/>
      <c r="BC449" s="49"/>
      <c r="BD449" s="49"/>
      <c r="BE449" s="49"/>
      <c r="BF449" s="49"/>
    </row>
    <row r="450" spans="1:58" ht="15.75" thickTop="1" x14ac:dyDescent="0.25">
      <c r="A450" s="333">
        <f>A440+1</f>
        <v>2046</v>
      </c>
      <c r="B450" s="185" t="s">
        <v>245</v>
      </c>
      <c r="C450" s="186">
        <v>48928.136381264638</v>
      </c>
      <c r="D450" s="187">
        <v>747.94412644540637</v>
      </c>
      <c r="E450" s="187">
        <v>681.62109369559732</v>
      </c>
      <c r="F450" s="187">
        <v>2496.1196480169979</v>
      </c>
      <c r="G450" s="187">
        <v>5893.1101187931454</v>
      </c>
      <c r="H450" s="187">
        <v>1694.3776515058271</v>
      </c>
      <c r="I450" s="187">
        <v>2614227.9731356148</v>
      </c>
      <c r="J450" s="187">
        <v>821309.21816143533</v>
      </c>
      <c r="K450" s="188">
        <f t="shared" si="13"/>
        <v>2628.4139893618985</v>
      </c>
      <c r="L450" s="187">
        <v>1694.3776515058271</v>
      </c>
      <c r="M450" s="322"/>
      <c r="N450" s="333">
        <f>N440+1</f>
        <v>2046</v>
      </c>
      <c r="O450" s="185" t="s">
        <v>245</v>
      </c>
      <c r="P450" s="186">
        <v>72201.047481185145</v>
      </c>
      <c r="Q450" s="187">
        <v>5957.3651533716165</v>
      </c>
      <c r="R450" s="187">
        <v>5476.2934908014349</v>
      </c>
      <c r="S450" s="187">
        <v>2496.1196480169979</v>
      </c>
      <c r="T450" s="187">
        <v>5893.1101187931454</v>
      </c>
      <c r="U450" s="187">
        <v>44388.756304001727</v>
      </c>
      <c r="V450" s="187">
        <v>2749436.4072126807</v>
      </c>
      <c r="W450" s="187">
        <v>863787.50788501382</v>
      </c>
      <c r="X450" s="188">
        <f t="shared" si="14"/>
        <v>2628.4139893618985</v>
      </c>
      <c r="Y450" s="189"/>
      <c r="Z450" s="49"/>
      <c r="AA450" s="49"/>
      <c r="AB450" s="49"/>
      <c r="AC450" s="49"/>
      <c r="AD450" s="49"/>
      <c r="AE450" s="49"/>
      <c r="AF450" s="49"/>
      <c r="AG450" s="49"/>
      <c r="AH450" s="49"/>
      <c r="AI450" s="49"/>
      <c r="AJ450" s="49"/>
      <c r="AK450" s="49"/>
      <c r="AL450" s="49"/>
      <c r="AM450" s="49"/>
      <c r="AN450" s="49"/>
      <c r="AO450" s="49"/>
      <c r="AP450" s="49"/>
      <c r="AQ450" s="49"/>
      <c r="AR450" s="49"/>
      <c r="AS450" s="49"/>
      <c r="AT450" s="49"/>
      <c r="AU450" s="49"/>
      <c r="AV450" s="49"/>
      <c r="AW450" s="49"/>
      <c r="AX450" s="49"/>
      <c r="AY450" s="49"/>
      <c r="AZ450" s="49"/>
      <c r="BA450" s="49"/>
      <c r="BB450" s="49"/>
      <c r="BC450" s="49"/>
      <c r="BD450" s="49"/>
      <c r="BE450" s="49"/>
      <c r="BF450" s="49"/>
    </row>
    <row r="451" spans="1:58" x14ac:dyDescent="0.25">
      <c r="A451" s="334"/>
      <c r="B451" s="190" t="s">
        <v>246</v>
      </c>
      <c r="C451" s="191">
        <v>205401.52351441933</v>
      </c>
      <c r="D451" s="192">
        <v>4500.4490801372995</v>
      </c>
      <c r="E451" s="192">
        <v>4102.1939553842276</v>
      </c>
      <c r="F451" s="192">
        <v>8010.1946732653159</v>
      </c>
      <c r="G451" s="192">
        <v>18868.039385081716</v>
      </c>
      <c r="H451" s="192">
        <v>26636.852673487774</v>
      </c>
      <c r="I451" s="192">
        <v>8208157.1759762364</v>
      </c>
      <c r="J451" s="192">
        <v>2578748.7200679351</v>
      </c>
      <c r="K451" s="193">
        <f t="shared" si="13"/>
        <v>8434.7349909483764</v>
      </c>
      <c r="L451" s="192">
        <v>26636.852673487774</v>
      </c>
      <c r="M451" s="322"/>
      <c r="N451" s="334"/>
      <c r="O451" s="190" t="s">
        <v>246</v>
      </c>
      <c r="P451" s="191">
        <v>231740.84398435598</v>
      </c>
      <c r="Q451" s="192">
        <v>18882.604489592046</v>
      </c>
      <c r="R451" s="192">
        <v>17371.996130424686</v>
      </c>
      <c r="S451" s="192">
        <v>8010.194673265315</v>
      </c>
      <c r="T451" s="192">
        <v>18868.039385081716</v>
      </c>
      <c r="U451" s="192">
        <v>140087.96361458552</v>
      </c>
      <c r="V451" s="192">
        <v>8633153.6968821343</v>
      </c>
      <c r="W451" s="192">
        <v>2712269.4617914339</v>
      </c>
      <c r="X451" s="193">
        <f t="shared" si="14"/>
        <v>8434.7349909483764</v>
      </c>
      <c r="Y451" s="189"/>
      <c r="Z451" s="49"/>
      <c r="AA451" s="49"/>
      <c r="AB451" s="49"/>
      <c r="AC451" s="49"/>
      <c r="AD451" s="49"/>
      <c r="AE451" s="49"/>
      <c r="AF451" s="49"/>
      <c r="AG451" s="49"/>
      <c r="AH451" s="49"/>
      <c r="AI451" s="49"/>
      <c r="AJ451" s="49"/>
      <c r="AK451" s="49"/>
      <c r="AL451" s="49"/>
      <c r="AM451" s="49"/>
      <c r="AN451" s="49"/>
      <c r="AO451" s="49"/>
      <c r="AP451" s="49"/>
      <c r="AQ451" s="49"/>
      <c r="AR451" s="49"/>
      <c r="AS451" s="49"/>
      <c r="AT451" s="49"/>
      <c r="AU451" s="49"/>
      <c r="AV451" s="49"/>
      <c r="AW451" s="49"/>
      <c r="AX451" s="49"/>
      <c r="AY451" s="49"/>
      <c r="AZ451" s="49"/>
      <c r="BA451" s="49"/>
      <c r="BB451" s="49"/>
      <c r="BC451" s="49"/>
      <c r="BD451" s="49"/>
      <c r="BE451" s="49"/>
      <c r="BF451" s="49"/>
    </row>
    <row r="452" spans="1:58" x14ac:dyDescent="0.25">
      <c r="A452" s="334"/>
      <c r="B452" s="190" t="s">
        <v>247</v>
      </c>
      <c r="C452" s="191">
        <v>289496.21068165783</v>
      </c>
      <c r="D452" s="192">
        <v>16667.088119275002</v>
      </c>
      <c r="E452" s="192">
        <v>15229.407675187631</v>
      </c>
      <c r="F452" s="192">
        <v>50978.110309516574</v>
      </c>
      <c r="G452" s="192">
        <v>120690.59692973919</v>
      </c>
      <c r="H452" s="179">
        <v>32792.239881228634</v>
      </c>
      <c r="I452" s="192">
        <v>54117327.834748738</v>
      </c>
      <c r="J452" s="192">
        <v>17003324.774299771</v>
      </c>
      <c r="K452" s="193">
        <f t="shared" si="13"/>
        <v>53679.950155920953</v>
      </c>
      <c r="L452" s="192">
        <v>36264.73581543161</v>
      </c>
      <c r="M452" s="184">
        <f>H452/L452</f>
        <v>0.90424593324280234</v>
      </c>
      <c r="N452" s="334"/>
      <c r="O452" s="190" t="s">
        <v>247</v>
      </c>
      <c r="P452" s="191">
        <v>1371571.4207444363</v>
      </c>
      <c r="Q452" s="192">
        <v>122586.44549640889</v>
      </c>
      <c r="R452" s="192">
        <v>112918.18669815597</v>
      </c>
      <c r="S452" s="192">
        <v>50978.110309516574</v>
      </c>
      <c r="T452" s="192">
        <v>120690.59692973919</v>
      </c>
      <c r="U452" s="179">
        <v>917140.39610191493</v>
      </c>
      <c r="V452" s="192">
        <v>56957541.335893795</v>
      </c>
      <c r="W452" s="192">
        <v>17895702.587984785</v>
      </c>
      <c r="X452" s="193">
        <f t="shared" si="14"/>
        <v>53679.950155920953</v>
      </c>
      <c r="Y452" s="189"/>
      <c r="Z452" s="49"/>
      <c r="AA452" s="49"/>
      <c r="AB452" s="49"/>
      <c r="AC452" s="49"/>
      <c r="AD452" s="49"/>
      <c r="AE452" s="49"/>
      <c r="AF452" s="49"/>
      <c r="AG452" s="49"/>
      <c r="AH452" s="49"/>
      <c r="AI452" s="49"/>
      <c r="AJ452" s="49"/>
      <c r="AK452" s="49"/>
      <c r="AL452" s="49"/>
      <c r="AM452" s="49"/>
      <c r="AN452" s="49"/>
      <c r="AO452" s="49"/>
      <c r="AP452" s="49"/>
      <c r="AQ452" s="49"/>
      <c r="AR452" s="49"/>
      <c r="AS452" s="49"/>
      <c r="AT452" s="49"/>
      <c r="AU452" s="49"/>
      <c r="AV452" s="49"/>
      <c r="AW452" s="49"/>
      <c r="AX452" s="49"/>
      <c r="AY452" s="49"/>
      <c r="AZ452" s="49"/>
      <c r="BA452" s="49"/>
      <c r="BB452" s="49"/>
      <c r="BC452" s="49"/>
      <c r="BD452" s="49"/>
      <c r="BE452" s="49"/>
      <c r="BF452" s="49"/>
    </row>
    <row r="453" spans="1:58" x14ac:dyDescent="0.25">
      <c r="A453" s="334"/>
      <c r="B453" s="190" t="s">
        <v>248</v>
      </c>
      <c r="C453" s="191">
        <v>109325.94791055177</v>
      </c>
      <c r="D453" s="192">
        <v>6731.5247609408234</v>
      </c>
      <c r="E453" s="192">
        <v>6128.3706633969869</v>
      </c>
      <c r="F453" s="192">
        <v>20161.572203356845</v>
      </c>
      <c r="G453" s="192">
        <v>49652.73784932636</v>
      </c>
      <c r="H453" s="192">
        <v>13151.970839742064</v>
      </c>
      <c r="I453" s="192">
        <v>21098823.307555169</v>
      </c>
      <c r="J453" s="192">
        <v>6628649.5179265421</v>
      </c>
      <c r="K453" s="193">
        <f t="shared" si="13"/>
        <v>21230.135530134758</v>
      </c>
      <c r="L453" s="192">
        <v>13151.970839742064</v>
      </c>
      <c r="M453" s="322"/>
      <c r="N453" s="334"/>
      <c r="O453" s="190" t="s">
        <v>248</v>
      </c>
      <c r="P453" s="191">
        <v>539354.49955046421</v>
      </c>
      <c r="Q453" s="192">
        <v>49204.205946484974</v>
      </c>
      <c r="R453" s="192">
        <v>45164.35110724462</v>
      </c>
      <c r="S453" s="192">
        <v>20161.572203356845</v>
      </c>
      <c r="T453" s="192">
        <v>49652.73784932636</v>
      </c>
      <c r="U453" s="192">
        <v>367414.22184892895</v>
      </c>
      <c r="V453" s="192">
        <v>22217709.469409239</v>
      </c>
      <c r="W453" s="192">
        <v>6980171.7122851796</v>
      </c>
      <c r="X453" s="193">
        <f t="shared" si="14"/>
        <v>21230.135530134758</v>
      </c>
      <c r="Y453" s="189"/>
      <c r="Z453" s="49"/>
      <c r="AA453" s="49"/>
      <c r="AB453" s="49"/>
      <c r="AC453" s="49"/>
      <c r="AD453" s="49"/>
      <c r="AE453" s="49"/>
      <c r="AF453" s="49"/>
      <c r="AG453" s="49"/>
      <c r="AH453" s="49"/>
      <c r="AI453" s="49"/>
      <c r="AJ453" s="49"/>
      <c r="AK453" s="49"/>
      <c r="AL453" s="49"/>
      <c r="AM453" s="49"/>
      <c r="AN453" s="49"/>
      <c r="AO453" s="49"/>
      <c r="AP453" s="49"/>
      <c r="AQ453" s="49"/>
      <c r="AR453" s="49"/>
      <c r="AS453" s="49"/>
      <c r="AT453" s="49"/>
      <c r="AU453" s="49"/>
      <c r="AV453" s="49"/>
      <c r="AW453" s="49"/>
      <c r="AX453" s="49"/>
      <c r="AY453" s="49"/>
      <c r="AZ453" s="49"/>
      <c r="BA453" s="49"/>
      <c r="BB453" s="49"/>
      <c r="BC453" s="49"/>
      <c r="BD453" s="49"/>
      <c r="BE453" s="49"/>
      <c r="BF453" s="49"/>
    </row>
    <row r="454" spans="1:58" x14ac:dyDescent="0.25">
      <c r="A454" s="334"/>
      <c r="B454" s="190" t="s">
        <v>249</v>
      </c>
      <c r="C454" s="191">
        <v>53781.325831745358</v>
      </c>
      <c r="D454" s="192">
        <v>1976.9849789150844</v>
      </c>
      <c r="E454" s="192">
        <v>1801.0016673266009</v>
      </c>
      <c r="F454" s="192">
        <v>6275.8650595467643</v>
      </c>
      <c r="G454" s="192">
        <v>14798.97253195056</v>
      </c>
      <c r="H454" s="192">
        <v>4233.0032367460835</v>
      </c>
      <c r="I454" s="192">
        <v>6532562.5364715727</v>
      </c>
      <c r="J454" s="192">
        <v>2052328.6573478242</v>
      </c>
      <c r="K454" s="193">
        <f t="shared" si="13"/>
        <v>6608.4859077027422</v>
      </c>
      <c r="L454" s="192">
        <v>4233.0032367460835</v>
      </c>
      <c r="M454" s="322"/>
      <c r="N454" s="334"/>
      <c r="O454" s="190" t="s">
        <v>249</v>
      </c>
      <c r="P454" s="191">
        <v>171499.06399863239</v>
      </c>
      <c r="Q454" s="192">
        <v>14882.710587398808</v>
      </c>
      <c r="R454" s="192">
        <v>13671.497082664639</v>
      </c>
      <c r="S454" s="192">
        <v>6275.8650595467643</v>
      </c>
      <c r="T454" s="192">
        <v>14798.97253195056</v>
      </c>
      <c r="U454" s="192">
        <v>110519.92467025849</v>
      </c>
      <c r="V454" s="192">
        <v>6865002.8285408374</v>
      </c>
      <c r="W454" s="192">
        <v>2156771.0923569906</v>
      </c>
      <c r="X454" s="193">
        <f t="shared" si="14"/>
        <v>6608.4859077027422</v>
      </c>
      <c r="Y454" s="189"/>
      <c r="Z454" s="49"/>
      <c r="AA454" s="49"/>
      <c r="AB454" s="49"/>
      <c r="AC454" s="49"/>
      <c r="AD454" s="49"/>
      <c r="AE454" s="49"/>
      <c r="AF454" s="49"/>
      <c r="AG454" s="49"/>
      <c r="AH454" s="49"/>
      <c r="AI454" s="49"/>
      <c r="AJ454" s="49"/>
      <c r="AK454" s="49"/>
      <c r="AL454" s="49"/>
      <c r="AM454" s="49"/>
      <c r="AN454" s="49"/>
      <c r="AO454" s="49"/>
      <c r="AP454" s="49"/>
      <c r="AQ454" s="49"/>
      <c r="AR454" s="49"/>
      <c r="AS454" s="49"/>
      <c r="AT454" s="49"/>
      <c r="AU454" s="49"/>
      <c r="AV454" s="49"/>
      <c r="AW454" s="49"/>
      <c r="AX454" s="49"/>
      <c r="AY454" s="49"/>
      <c r="AZ454" s="49"/>
      <c r="BA454" s="49"/>
      <c r="BB454" s="49"/>
      <c r="BC454" s="49"/>
      <c r="BD454" s="49"/>
      <c r="BE454" s="49"/>
      <c r="BF454" s="49"/>
    </row>
    <row r="455" spans="1:58" x14ac:dyDescent="0.25">
      <c r="A455" s="334"/>
      <c r="B455" s="190" t="s">
        <v>250</v>
      </c>
      <c r="C455" s="191">
        <v>189514.2016529181</v>
      </c>
      <c r="D455" s="192">
        <v>4731.1464184716642</v>
      </c>
      <c r="E455" s="192">
        <v>4305.9891419265214</v>
      </c>
      <c r="F455" s="192">
        <v>8830.0991020510683</v>
      </c>
      <c r="G455" s="192">
        <v>20822.066391742759</v>
      </c>
      <c r="H455" s="192">
        <v>29597.162485444369</v>
      </c>
      <c r="I455" s="192">
        <v>9190139.4049130958</v>
      </c>
      <c r="J455" s="192">
        <v>2887257.1174719115</v>
      </c>
      <c r="K455" s="193">
        <f t="shared" si="13"/>
        <v>9298.094354459774</v>
      </c>
      <c r="L455" s="192">
        <v>29597.162485444369</v>
      </c>
      <c r="M455" s="322"/>
      <c r="N455" s="334"/>
      <c r="O455" s="190" t="s">
        <v>250</v>
      </c>
      <c r="P455" s="191">
        <v>241746.9380044362</v>
      </c>
      <c r="Q455" s="192">
        <v>20939.889078481094</v>
      </c>
      <c r="R455" s="192">
        <v>19235.718273612976</v>
      </c>
      <c r="S455" s="192">
        <v>8830.0991020510683</v>
      </c>
      <c r="T455" s="192">
        <v>20822.066391742759</v>
      </c>
      <c r="U455" s="192">
        <v>155500.86581579584</v>
      </c>
      <c r="V455" s="192">
        <v>9659017.6720145587</v>
      </c>
      <c r="W455" s="192">
        <v>3034564.1445223237</v>
      </c>
      <c r="X455" s="193">
        <f t="shared" si="14"/>
        <v>9298.094354459774</v>
      </c>
      <c r="Y455" s="189"/>
      <c r="Z455" s="49"/>
      <c r="AA455" s="49"/>
      <c r="AB455" s="49"/>
      <c r="AC455" s="49"/>
      <c r="AD455" s="49"/>
      <c r="AE455" s="49"/>
      <c r="AF455" s="49"/>
      <c r="AG455" s="49"/>
      <c r="AH455" s="49"/>
      <c r="AI455" s="49"/>
      <c r="AJ455" s="49"/>
      <c r="AK455" s="49"/>
      <c r="AL455" s="49"/>
      <c r="AM455" s="49"/>
      <c r="AN455" s="49"/>
      <c r="AO455" s="49"/>
      <c r="AP455" s="49"/>
      <c r="AQ455" s="49"/>
      <c r="AR455" s="49"/>
      <c r="AS455" s="49"/>
      <c r="AT455" s="49"/>
      <c r="AU455" s="49"/>
      <c r="AV455" s="49"/>
      <c r="AW455" s="49"/>
      <c r="AX455" s="49"/>
      <c r="AY455" s="49"/>
      <c r="AZ455" s="49"/>
      <c r="BA455" s="49"/>
      <c r="BB455" s="49"/>
      <c r="BC455" s="49"/>
      <c r="BD455" s="49"/>
      <c r="BE455" s="49"/>
      <c r="BF455" s="49"/>
    </row>
    <row r="456" spans="1:58" x14ac:dyDescent="0.25">
      <c r="A456" s="334"/>
      <c r="B456" s="190" t="s">
        <v>251</v>
      </c>
      <c r="C456" s="191">
        <v>27334.949089148053</v>
      </c>
      <c r="D456" s="192">
        <v>1252.1393583105041</v>
      </c>
      <c r="E456" s="192">
        <v>1129.7409936075724</v>
      </c>
      <c r="F456" s="192">
        <v>3953.9927691911803</v>
      </c>
      <c r="G456" s="192">
        <v>8806.9241187550469</v>
      </c>
      <c r="H456" s="192">
        <v>2498.2188435451444</v>
      </c>
      <c r="I456" s="192">
        <v>3964674.5710617146</v>
      </c>
      <c r="J456" s="192">
        <v>1257346.6772259385</v>
      </c>
      <c r="K456" s="193">
        <f t="shared" si="13"/>
        <v>4163.5543859583122</v>
      </c>
      <c r="L456" s="192">
        <v>2498.2188435451444</v>
      </c>
      <c r="M456" s="322"/>
      <c r="N456" s="334"/>
      <c r="O456" s="190" t="s">
        <v>251</v>
      </c>
      <c r="P456" s="191">
        <v>98830.159289192437</v>
      </c>
      <c r="Q456" s="192">
        <v>9079.5190310148228</v>
      </c>
      <c r="R456" s="192">
        <v>8239.2393700448556</v>
      </c>
      <c r="S456" s="192">
        <v>3953.9927691911803</v>
      </c>
      <c r="T456" s="192">
        <v>8806.9241187550469</v>
      </c>
      <c r="U456" s="192">
        <v>64462.736171714707</v>
      </c>
      <c r="V456" s="192">
        <v>4174110.5190314804</v>
      </c>
      <c r="W456" s="192">
        <v>1323774.0786560646</v>
      </c>
      <c r="X456" s="193">
        <f t="shared" si="14"/>
        <v>4163.5543859583122</v>
      </c>
      <c r="Y456" s="189"/>
      <c r="Z456" s="49"/>
      <c r="AA456" s="49"/>
      <c r="AB456" s="49"/>
      <c r="AC456" s="49"/>
      <c r="AD456" s="49"/>
      <c r="AE456" s="49"/>
      <c r="AF456" s="49"/>
      <c r="AG456" s="49"/>
      <c r="AH456" s="49"/>
      <c r="AI456" s="49"/>
      <c r="AJ456" s="49"/>
      <c r="AK456" s="49"/>
      <c r="AL456" s="49"/>
      <c r="AM456" s="49"/>
      <c r="AN456" s="49"/>
      <c r="AO456" s="49"/>
      <c r="AP456" s="49"/>
      <c r="AQ456" s="49"/>
      <c r="AR456" s="49"/>
      <c r="AS456" s="49"/>
      <c r="AT456" s="49"/>
      <c r="AU456" s="49"/>
      <c r="AV456" s="49"/>
      <c r="AW456" s="49"/>
      <c r="AX456" s="49"/>
      <c r="AY456" s="49"/>
      <c r="AZ456" s="49"/>
      <c r="BA456" s="49"/>
      <c r="BB456" s="49"/>
      <c r="BC456" s="49"/>
      <c r="BD456" s="49"/>
      <c r="BE456" s="49"/>
      <c r="BF456" s="49"/>
    </row>
    <row r="457" spans="1:58" x14ac:dyDescent="0.25">
      <c r="A457" s="334"/>
      <c r="B457" s="190" t="s">
        <v>252</v>
      </c>
      <c r="C457" s="191">
        <v>205701.76118604952</v>
      </c>
      <c r="D457" s="192">
        <v>12371.722610112731</v>
      </c>
      <c r="E457" s="192">
        <v>11283.664482063319</v>
      </c>
      <c r="F457" s="192">
        <v>35304.107173000048</v>
      </c>
      <c r="G457" s="192">
        <v>86468.561582201859</v>
      </c>
      <c r="H457" s="192">
        <v>27074.204998261484</v>
      </c>
      <c r="I457" s="192">
        <v>41528571.613662794</v>
      </c>
      <c r="J457" s="192">
        <v>13044745.374670267</v>
      </c>
      <c r="K457" s="193">
        <f t="shared" si="13"/>
        <v>37175.224853169049</v>
      </c>
      <c r="L457" s="192">
        <v>27074.204998261484</v>
      </c>
      <c r="M457" s="322"/>
      <c r="N457" s="334"/>
      <c r="O457" s="190" t="s">
        <v>252</v>
      </c>
      <c r="P457" s="191">
        <v>1030106.9121144135</v>
      </c>
      <c r="Q457" s="192">
        <v>90977.65330795676</v>
      </c>
      <c r="R457" s="192">
        <v>83611.289127121039</v>
      </c>
      <c r="S457" s="192">
        <v>35304.10717300004</v>
      </c>
      <c r="T457" s="192">
        <v>86468.561582201859</v>
      </c>
      <c r="U457" s="192">
        <v>703651.35534036125</v>
      </c>
      <c r="V457" s="192">
        <v>43640234.739841305</v>
      </c>
      <c r="W457" s="192">
        <v>13708049.858264277</v>
      </c>
      <c r="X457" s="193">
        <f t="shared" si="14"/>
        <v>37175.224853169042</v>
      </c>
      <c r="Y457" s="189"/>
      <c r="Z457" s="49"/>
      <c r="AA457" s="49"/>
      <c r="AB457" s="49"/>
      <c r="AC457" s="49"/>
      <c r="AD457" s="49"/>
      <c r="AE457" s="49"/>
      <c r="AF457" s="49"/>
      <c r="AG457" s="49"/>
      <c r="AH457" s="49"/>
      <c r="AI457" s="49"/>
      <c r="AJ457" s="49"/>
      <c r="AK457" s="49"/>
      <c r="AL457" s="49"/>
      <c r="AM457" s="49"/>
      <c r="AN457" s="49"/>
      <c r="AO457" s="49"/>
      <c r="AP457" s="49"/>
      <c r="AQ457" s="49"/>
      <c r="AR457" s="49"/>
      <c r="AS457" s="49"/>
      <c r="AT457" s="49"/>
      <c r="AU457" s="49"/>
      <c r="AV457" s="49"/>
      <c r="AW457" s="49"/>
      <c r="AX457" s="49"/>
      <c r="AY457" s="49"/>
      <c r="AZ457" s="49"/>
      <c r="BA457" s="49"/>
      <c r="BB457" s="49"/>
      <c r="BC457" s="49"/>
      <c r="BD457" s="49"/>
      <c r="BE457" s="49"/>
      <c r="BF457" s="49"/>
    </row>
    <row r="458" spans="1:58" x14ac:dyDescent="0.25">
      <c r="A458" s="334"/>
      <c r="B458" s="190" t="s">
        <v>253</v>
      </c>
      <c r="C458" s="191">
        <v>11114.446464567802</v>
      </c>
      <c r="D458" s="192">
        <v>331.01373048857579</v>
      </c>
      <c r="E458" s="192">
        <v>301.70495034060093</v>
      </c>
      <c r="F458" s="192">
        <v>1057.0295675548368</v>
      </c>
      <c r="G458" s="192">
        <v>2490.4607559138926</v>
      </c>
      <c r="H458" s="192">
        <v>656.78612524058599</v>
      </c>
      <c r="I458" s="192">
        <v>1091501.4796637876</v>
      </c>
      <c r="J458" s="192">
        <v>342983.63184005726</v>
      </c>
      <c r="K458" s="193">
        <f t="shared" si="13"/>
        <v>1113.0521346352432</v>
      </c>
      <c r="L458" s="192">
        <v>656.78612524058599</v>
      </c>
      <c r="M458" s="322"/>
      <c r="N458" s="334"/>
      <c r="O458" s="190" t="s">
        <v>253</v>
      </c>
      <c r="P458" s="191">
        <v>28636.472979426089</v>
      </c>
      <c r="Q458" s="192">
        <v>2500.6742545511956</v>
      </c>
      <c r="R458" s="192">
        <v>2300.8185982428449</v>
      </c>
      <c r="S458" s="192">
        <v>1057.0295675548368</v>
      </c>
      <c r="T458" s="192">
        <v>2490.4607559138926</v>
      </c>
      <c r="U458" s="192">
        <v>18590.586088675678</v>
      </c>
      <c r="V458" s="192">
        <v>1148033.5693707932</v>
      </c>
      <c r="W458" s="192">
        <v>360747.7716753484</v>
      </c>
      <c r="X458" s="193">
        <f t="shared" si="14"/>
        <v>1113.0521346352432</v>
      </c>
      <c r="Y458" s="189"/>
      <c r="Z458" s="49"/>
      <c r="AA458" s="49"/>
      <c r="AB458" s="49"/>
      <c r="AC458" s="49"/>
      <c r="AD458" s="49"/>
      <c r="AE458" s="49"/>
      <c r="AF458" s="49"/>
      <c r="AG458" s="49"/>
      <c r="AH458" s="49"/>
      <c r="AI458" s="49"/>
      <c r="AJ458" s="49"/>
      <c r="AK458" s="49"/>
      <c r="AL458" s="49"/>
      <c r="AM458" s="49"/>
      <c r="AN458" s="49"/>
      <c r="AO458" s="49"/>
      <c r="AP458" s="49"/>
      <c r="AQ458" s="49"/>
      <c r="AR458" s="49"/>
      <c r="AS458" s="49"/>
      <c r="AT458" s="49"/>
      <c r="AU458" s="49"/>
      <c r="AV458" s="49"/>
      <c r="AW458" s="49"/>
      <c r="AX458" s="49"/>
      <c r="AY458" s="49"/>
      <c r="AZ458" s="49"/>
      <c r="BA458" s="49"/>
      <c r="BB458" s="49"/>
      <c r="BC458" s="49"/>
      <c r="BD458" s="49"/>
      <c r="BE458" s="49"/>
      <c r="BF458" s="49"/>
    </row>
    <row r="459" spans="1:58" ht="15.75" thickBot="1" x14ac:dyDescent="0.3">
      <c r="A459" s="335"/>
      <c r="B459" s="198" t="s">
        <v>254</v>
      </c>
      <c r="C459" s="199">
        <v>1140598.5027123226</v>
      </c>
      <c r="D459" s="200">
        <v>49310.013183097093</v>
      </c>
      <c r="E459" s="200">
        <v>44963.694622929062</v>
      </c>
      <c r="F459" s="200">
        <v>137067.09050549963</v>
      </c>
      <c r="G459" s="200">
        <v>328491.46966350451</v>
      </c>
      <c r="H459" s="200">
        <v>138334.81673520195</v>
      </c>
      <c r="I459" s="200">
        <v>148345985.89718872</v>
      </c>
      <c r="J459" s="200">
        <v>46616693.689011686</v>
      </c>
      <c r="K459" s="201">
        <f t="shared" ref="K459:K499" si="15">F459*1.053</f>
        <v>144331.6463022911</v>
      </c>
      <c r="L459" s="200">
        <v>141807.31266940493</v>
      </c>
      <c r="M459" s="184">
        <f>H459/L459</f>
        <v>0.97551257499464505</v>
      </c>
      <c r="N459" s="335"/>
      <c r="O459" s="198" t="s">
        <v>254</v>
      </c>
      <c r="P459" s="199">
        <v>3785687.3581465422</v>
      </c>
      <c r="Q459" s="200">
        <v>335011.06734526018</v>
      </c>
      <c r="R459" s="200">
        <v>307989.389878313</v>
      </c>
      <c r="S459" s="200">
        <v>137067.09050549963</v>
      </c>
      <c r="T459" s="200">
        <v>328491.46966350451</v>
      </c>
      <c r="U459" s="200">
        <v>2521756.805956237</v>
      </c>
      <c r="V459" s="200">
        <v>156044240.23819685</v>
      </c>
      <c r="W459" s="200">
        <v>49035838.215421408</v>
      </c>
      <c r="X459" s="201">
        <f t="shared" ref="X459:X499" si="16">S459*1.053</f>
        <v>144331.6463022911</v>
      </c>
      <c r="Y459" s="189"/>
      <c r="Z459" s="49"/>
      <c r="AA459" s="49"/>
      <c r="AB459" s="49"/>
      <c r="AC459" s="49"/>
      <c r="AD459" s="49"/>
      <c r="AE459" s="49"/>
      <c r="AF459" s="49"/>
      <c r="AG459" s="49"/>
      <c r="AH459" s="49"/>
      <c r="AI459" s="49"/>
      <c r="AJ459" s="49"/>
      <c r="AK459" s="49"/>
      <c r="AL459" s="49"/>
      <c r="AM459" s="49"/>
      <c r="AN459" s="49"/>
      <c r="AO459" s="49"/>
      <c r="AP459" s="49"/>
      <c r="AQ459" s="49"/>
      <c r="AR459" s="49"/>
      <c r="AS459" s="49"/>
      <c r="AT459" s="49"/>
      <c r="AU459" s="49"/>
      <c r="AV459" s="49"/>
      <c r="AW459" s="49"/>
      <c r="AX459" s="49"/>
      <c r="AY459" s="49"/>
      <c r="AZ459" s="49"/>
      <c r="BA459" s="49"/>
      <c r="BB459" s="49"/>
      <c r="BC459" s="49"/>
      <c r="BD459" s="49"/>
      <c r="BE459" s="49"/>
      <c r="BF459" s="49"/>
    </row>
    <row r="460" spans="1:58" ht="15.75" thickTop="1" x14ac:dyDescent="0.25">
      <c r="A460" s="333">
        <f>A450+1</f>
        <v>2047</v>
      </c>
      <c r="B460" s="185" t="s">
        <v>245</v>
      </c>
      <c r="C460" s="186">
        <v>50527.402606897216</v>
      </c>
      <c r="D460" s="187">
        <v>772.62628261810471</v>
      </c>
      <c r="E460" s="187">
        <v>704.11458978755206</v>
      </c>
      <c r="F460" s="187">
        <v>2578.4915964015586</v>
      </c>
      <c r="G460" s="187">
        <v>6087.5827527133188</v>
      </c>
      <c r="H460" s="187">
        <v>1750.2921140055194</v>
      </c>
      <c r="I460" s="187">
        <v>2700497.4962490899</v>
      </c>
      <c r="J460" s="187">
        <v>848412.4223607626</v>
      </c>
      <c r="K460" s="188">
        <f t="shared" si="15"/>
        <v>2715.1516510108409</v>
      </c>
      <c r="L460" s="187">
        <v>1750.2921140055194</v>
      </c>
      <c r="M460" s="322"/>
      <c r="N460" s="333">
        <f>N450+1</f>
        <v>2047</v>
      </c>
      <c r="O460" s="185" t="s">
        <v>245</v>
      </c>
      <c r="P460" s="186">
        <v>74583.682048064249</v>
      </c>
      <c r="Q460" s="187">
        <v>6153.9582034328796</v>
      </c>
      <c r="R460" s="187">
        <v>5657.0111759978818</v>
      </c>
      <c r="S460" s="187">
        <v>2578.4915964015586</v>
      </c>
      <c r="T460" s="187">
        <v>6087.5827527133188</v>
      </c>
      <c r="U460" s="187">
        <v>45853.58526203379</v>
      </c>
      <c r="V460" s="187">
        <v>2840167.808650699</v>
      </c>
      <c r="W460" s="187">
        <v>892292.49564521911</v>
      </c>
      <c r="X460" s="188">
        <f t="shared" si="16"/>
        <v>2715.1516510108409</v>
      </c>
      <c r="Y460" s="189"/>
      <c r="Z460" s="49"/>
      <c r="AA460" s="49"/>
      <c r="AB460" s="49"/>
      <c r="AC460" s="49"/>
      <c r="AD460" s="49"/>
      <c r="AE460" s="49"/>
      <c r="AF460" s="49"/>
      <c r="AG460" s="49"/>
      <c r="AH460" s="49"/>
      <c r="AI460" s="49"/>
      <c r="AJ460" s="49"/>
      <c r="AK460" s="49"/>
      <c r="AL460" s="49"/>
      <c r="AM460" s="49"/>
      <c r="AN460" s="49"/>
      <c r="AO460" s="49"/>
      <c r="AP460" s="49"/>
      <c r="AQ460" s="49"/>
      <c r="AR460" s="49"/>
      <c r="AS460" s="49"/>
      <c r="AT460" s="49"/>
      <c r="AU460" s="49"/>
      <c r="AV460" s="49"/>
      <c r="AW460" s="49"/>
      <c r="AX460" s="49"/>
      <c r="AY460" s="49"/>
      <c r="AZ460" s="49"/>
      <c r="BA460" s="49"/>
      <c r="BB460" s="49"/>
      <c r="BC460" s="49"/>
      <c r="BD460" s="49"/>
      <c r="BE460" s="49"/>
      <c r="BF460" s="49"/>
    </row>
    <row r="461" spans="1:58" x14ac:dyDescent="0.25">
      <c r="A461" s="334"/>
      <c r="B461" s="190" t="s">
        <v>246</v>
      </c>
      <c r="C461" s="191">
        <v>212179.77379039515</v>
      </c>
      <c r="D461" s="192">
        <v>4648.9638997818302</v>
      </c>
      <c r="E461" s="192">
        <v>4237.5663559119066</v>
      </c>
      <c r="F461" s="192">
        <v>8274.5310974830718</v>
      </c>
      <c r="G461" s="192">
        <v>19490.684684789412</v>
      </c>
      <c r="H461" s="192">
        <v>27515.86881171287</v>
      </c>
      <c r="I461" s="192">
        <v>8479026.3627834525</v>
      </c>
      <c r="J461" s="192">
        <v>2663847.4278301764</v>
      </c>
      <c r="K461" s="193">
        <f t="shared" si="15"/>
        <v>8713.0812456496733</v>
      </c>
      <c r="L461" s="192">
        <v>27515.86881171287</v>
      </c>
      <c r="M461" s="322"/>
      <c r="N461" s="334"/>
      <c r="O461" s="190" t="s">
        <v>246</v>
      </c>
      <c r="P461" s="191">
        <v>239388.29183583969</v>
      </c>
      <c r="Q461" s="192">
        <v>19505.730437748585</v>
      </c>
      <c r="R461" s="192">
        <v>17945.2720027287</v>
      </c>
      <c r="S461" s="192">
        <v>8274.53109748307</v>
      </c>
      <c r="T461" s="192">
        <v>19490.684684789412</v>
      </c>
      <c r="U461" s="192">
        <v>144710.86641386681</v>
      </c>
      <c r="V461" s="192">
        <v>8918047.768879246</v>
      </c>
      <c r="W461" s="192">
        <v>2801774.3540305509</v>
      </c>
      <c r="X461" s="193">
        <f t="shared" si="16"/>
        <v>8713.0812456496715</v>
      </c>
      <c r="Y461" s="189"/>
      <c r="Z461" s="49"/>
      <c r="AA461" s="49"/>
      <c r="AB461" s="49"/>
      <c r="AC461" s="49"/>
      <c r="AD461" s="49"/>
      <c r="AE461" s="49"/>
      <c r="AF461" s="49"/>
      <c r="AG461" s="49"/>
      <c r="AH461" s="49"/>
      <c r="AI461" s="49"/>
      <c r="AJ461" s="49"/>
      <c r="AK461" s="49"/>
      <c r="AL461" s="49"/>
      <c r="AM461" s="49"/>
      <c r="AN461" s="49"/>
      <c r="AO461" s="49"/>
      <c r="AP461" s="49"/>
      <c r="AQ461" s="49"/>
      <c r="AR461" s="49"/>
      <c r="AS461" s="49"/>
      <c r="AT461" s="49"/>
      <c r="AU461" s="49"/>
      <c r="AV461" s="49"/>
      <c r="AW461" s="49"/>
      <c r="AX461" s="49"/>
      <c r="AY461" s="49"/>
      <c r="AZ461" s="49"/>
      <c r="BA461" s="49"/>
      <c r="BB461" s="49"/>
      <c r="BC461" s="49"/>
      <c r="BD461" s="49"/>
      <c r="BE461" s="49"/>
      <c r="BF461" s="49"/>
    </row>
    <row r="462" spans="1:58" x14ac:dyDescent="0.25">
      <c r="A462" s="334"/>
      <c r="B462" s="190" t="s">
        <v>247</v>
      </c>
      <c r="C462" s="191">
        <v>301664.53685463744</v>
      </c>
      <c r="D462" s="192">
        <v>17417.107084642379</v>
      </c>
      <c r="E462" s="192">
        <v>15914.731020571075</v>
      </c>
      <c r="F462" s="192">
        <v>53272.125273444821</v>
      </c>
      <c r="G462" s="192">
        <v>126121.67379157746</v>
      </c>
      <c r="H462" s="179">
        <v>34267.890675883929</v>
      </c>
      <c r="I462" s="192">
        <v>56552607.58731243</v>
      </c>
      <c r="J462" s="192">
        <v>17768474.389143266</v>
      </c>
      <c r="K462" s="193">
        <f t="shared" si="15"/>
        <v>56095.547912937393</v>
      </c>
      <c r="L462" s="192">
        <v>37896.648927126036</v>
      </c>
      <c r="M462" s="184">
        <f>H462/L462</f>
        <v>0.90424593324280245</v>
      </c>
      <c r="N462" s="334"/>
      <c r="O462" s="190" t="s">
        <v>247</v>
      </c>
      <c r="P462" s="191">
        <v>1433292.1346779359</v>
      </c>
      <c r="Q462" s="192">
        <v>128102.83554374729</v>
      </c>
      <c r="R462" s="192">
        <v>117999.505099573</v>
      </c>
      <c r="S462" s="192">
        <v>53272.125273444821</v>
      </c>
      <c r="T462" s="192">
        <v>126121.67379157746</v>
      </c>
      <c r="U462" s="179">
        <v>958411.71392650111</v>
      </c>
      <c r="V462" s="192">
        <v>59520630.696009025</v>
      </c>
      <c r="W462" s="192">
        <v>18701009.204444103</v>
      </c>
      <c r="X462" s="193">
        <f t="shared" si="16"/>
        <v>56095.547912937393</v>
      </c>
      <c r="Y462" s="189"/>
      <c r="Z462" s="49"/>
      <c r="AA462" s="49"/>
      <c r="AB462" s="49"/>
      <c r="AC462" s="49"/>
      <c r="AD462" s="49"/>
      <c r="AE462" s="49"/>
      <c r="AF462" s="49"/>
      <c r="AG462" s="49"/>
      <c r="AH462" s="49"/>
      <c r="AI462" s="49"/>
      <c r="AJ462" s="49"/>
      <c r="AK462" s="49"/>
      <c r="AL462" s="49"/>
      <c r="AM462" s="49"/>
      <c r="AN462" s="49"/>
      <c r="AO462" s="49"/>
      <c r="AP462" s="49"/>
      <c r="AQ462" s="49"/>
      <c r="AR462" s="49"/>
      <c r="AS462" s="49"/>
      <c r="AT462" s="49"/>
      <c r="AU462" s="49"/>
      <c r="AV462" s="49"/>
      <c r="AW462" s="49"/>
      <c r="AX462" s="49"/>
      <c r="AY462" s="49"/>
      <c r="AZ462" s="49"/>
      <c r="BA462" s="49"/>
      <c r="BB462" s="49"/>
      <c r="BC462" s="49"/>
      <c r="BD462" s="49"/>
      <c r="BE462" s="49"/>
      <c r="BF462" s="49"/>
    </row>
    <row r="463" spans="1:58" x14ac:dyDescent="0.25">
      <c r="A463" s="334"/>
      <c r="B463" s="190" t="s">
        <v>248</v>
      </c>
      <c r="C463" s="191">
        <v>112146.39447405488</v>
      </c>
      <c r="D463" s="192">
        <v>6926.7389790081079</v>
      </c>
      <c r="E463" s="192">
        <v>6306.0934126354987</v>
      </c>
      <c r="F463" s="192">
        <v>20746.257797254191</v>
      </c>
      <c r="G463" s="192">
        <v>51092.667246956829</v>
      </c>
      <c r="H463" s="192">
        <v>13533.377994094582</v>
      </c>
      <c r="I463" s="192">
        <v>21710689.183474265</v>
      </c>
      <c r="J463" s="192">
        <v>6820880.353946412</v>
      </c>
      <c r="K463" s="193">
        <f t="shared" si="15"/>
        <v>21845.809460508663</v>
      </c>
      <c r="L463" s="192">
        <v>13533.377994094582</v>
      </c>
      <c r="M463" s="322"/>
      <c r="N463" s="334"/>
      <c r="O463" s="190" t="s">
        <v>248</v>
      </c>
      <c r="P463" s="191">
        <v>554995.78003742767</v>
      </c>
      <c r="Q463" s="192">
        <v>50631.127918933038</v>
      </c>
      <c r="R463" s="192">
        <v>46474.117289354705</v>
      </c>
      <c r="S463" s="192">
        <v>20746.257797254191</v>
      </c>
      <c r="T463" s="192">
        <v>51092.667246956829</v>
      </c>
      <c r="U463" s="192">
        <v>378069.23428254784</v>
      </c>
      <c r="V463" s="192">
        <v>22862023.044022106</v>
      </c>
      <c r="W463" s="192">
        <v>7182596.6919414485</v>
      </c>
      <c r="X463" s="193">
        <f t="shared" si="16"/>
        <v>21845.809460508663</v>
      </c>
      <c r="Y463" s="189"/>
      <c r="Z463" s="49"/>
      <c r="AA463" s="49"/>
      <c r="AB463" s="49"/>
      <c r="AC463" s="49"/>
      <c r="AD463" s="49"/>
      <c r="AE463" s="49"/>
      <c r="AF463" s="49"/>
      <c r="AG463" s="49"/>
      <c r="AH463" s="49"/>
      <c r="AI463" s="49"/>
      <c r="AJ463" s="49"/>
      <c r="AK463" s="49"/>
      <c r="AL463" s="49"/>
      <c r="AM463" s="49"/>
      <c r="AN463" s="49"/>
      <c r="AO463" s="49"/>
      <c r="AP463" s="49"/>
      <c r="AQ463" s="49"/>
      <c r="AR463" s="49"/>
      <c r="AS463" s="49"/>
      <c r="AT463" s="49"/>
      <c r="AU463" s="49"/>
      <c r="AV463" s="49"/>
      <c r="AW463" s="49"/>
      <c r="AX463" s="49"/>
      <c r="AY463" s="49"/>
      <c r="AZ463" s="49"/>
      <c r="BA463" s="49"/>
      <c r="BB463" s="49"/>
      <c r="BC463" s="49"/>
      <c r="BD463" s="49"/>
      <c r="BE463" s="49"/>
      <c r="BF463" s="49"/>
    </row>
    <row r="464" spans="1:58" x14ac:dyDescent="0.25">
      <c r="A464" s="334"/>
      <c r="B464" s="190" t="s">
        <v>249</v>
      </c>
      <c r="C464" s="191">
        <v>56392.093667913243</v>
      </c>
      <c r="D464" s="192">
        <v>2075.8342278608393</v>
      </c>
      <c r="E464" s="192">
        <v>1891.0517506929314</v>
      </c>
      <c r="F464" s="192">
        <v>6589.6583125241032</v>
      </c>
      <c r="G464" s="192">
        <v>15538.92115854809</v>
      </c>
      <c r="H464" s="192">
        <v>4444.6533985833885</v>
      </c>
      <c r="I464" s="192">
        <v>6859190.6632951517</v>
      </c>
      <c r="J464" s="192">
        <v>2154945.0902152159</v>
      </c>
      <c r="K464" s="193">
        <f t="shared" si="15"/>
        <v>6938.9102030878803</v>
      </c>
      <c r="L464" s="192">
        <v>4444.6533985833885</v>
      </c>
      <c r="M464" s="322"/>
      <c r="N464" s="334"/>
      <c r="O464" s="190" t="s">
        <v>249</v>
      </c>
      <c r="P464" s="191">
        <v>180074.01719856408</v>
      </c>
      <c r="Q464" s="192">
        <v>15626.846116768753</v>
      </c>
      <c r="R464" s="192">
        <v>14355.071936797875</v>
      </c>
      <c r="S464" s="192">
        <v>6589.6583125241032</v>
      </c>
      <c r="T464" s="192">
        <v>15538.92115854809</v>
      </c>
      <c r="U464" s="192">
        <v>116045.92090377143</v>
      </c>
      <c r="V464" s="192">
        <v>7208252.9699678803</v>
      </c>
      <c r="W464" s="192">
        <v>2264609.6469748402</v>
      </c>
      <c r="X464" s="193">
        <f t="shared" si="16"/>
        <v>6938.9102030878803</v>
      </c>
      <c r="Y464" s="189"/>
      <c r="Z464" s="49"/>
      <c r="AA464" s="49"/>
      <c r="AB464" s="49"/>
      <c r="AC464" s="49"/>
      <c r="AD464" s="49"/>
      <c r="AE464" s="49"/>
      <c r="AF464" s="49"/>
      <c r="AG464" s="49"/>
      <c r="AH464" s="49"/>
      <c r="AI464" s="49"/>
      <c r="AJ464" s="49"/>
      <c r="AK464" s="49"/>
      <c r="AL464" s="49"/>
      <c r="AM464" s="49"/>
      <c r="AN464" s="49"/>
      <c r="AO464" s="49"/>
      <c r="AP464" s="49"/>
      <c r="AQ464" s="49"/>
      <c r="AR464" s="49"/>
      <c r="AS464" s="49"/>
      <c r="AT464" s="49"/>
      <c r="AU464" s="49"/>
      <c r="AV464" s="49"/>
      <c r="AW464" s="49"/>
      <c r="AX464" s="49"/>
      <c r="AY464" s="49"/>
      <c r="AZ464" s="49"/>
      <c r="BA464" s="49"/>
      <c r="BB464" s="49"/>
      <c r="BC464" s="49"/>
      <c r="BD464" s="49"/>
      <c r="BE464" s="49"/>
      <c r="BF464" s="49"/>
    </row>
    <row r="465" spans="1:58" x14ac:dyDescent="0.25">
      <c r="A465" s="334"/>
      <c r="B465" s="190" t="s">
        <v>250</v>
      </c>
      <c r="C465" s="191">
        <v>198989.91173556403</v>
      </c>
      <c r="D465" s="192">
        <v>4967.7037393952487</v>
      </c>
      <c r="E465" s="192">
        <v>4521.2885990228488</v>
      </c>
      <c r="F465" s="192">
        <v>9271.604057153625</v>
      </c>
      <c r="G465" s="192">
        <v>21863.169711329901</v>
      </c>
      <c r="H465" s="192">
        <v>31077.020609716594</v>
      </c>
      <c r="I465" s="192">
        <v>9649646.3751587532</v>
      </c>
      <c r="J465" s="192">
        <v>3031619.9733455074</v>
      </c>
      <c r="K465" s="193">
        <f t="shared" si="15"/>
        <v>9762.9990721827671</v>
      </c>
      <c r="L465" s="192">
        <v>31077.020609716594</v>
      </c>
      <c r="M465" s="322"/>
      <c r="N465" s="334"/>
      <c r="O465" s="190" t="s">
        <v>250</v>
      </c>
      <c r="P465" s="191">
        <v>253834.28490465807</v>
      </c>
      <c r="Q465" s="192">
        <v>21986.883532405154</v>
      </c>
      <c r="R465" s="192">
        <v>20197.504187293627</v>
      </c>
      <c r="S465" s="192">
        <v>9271.604057153625</v>
      </c>
      <c r="T465" s="192">
        <v>21863.169711329901</v>
      </c>
      <c r="U465" s="192">
        <v>163275.90910658566</v>
      </c>
      <c r="V465" s="192">
        <v>10141968.555615287</v>
      </c>
      <c r="W465" s="192">
        <v>3186292.3517484404</v>
      </c>
      <c r="X465" s="193">
        <f t="shared" si="16"/>
        <v>9762.9990721827671</v>
      </c>
      <c r="Y465" s="189"/>
      <c r="Z465" s="49"/>
      <c r="AA465" s="49"/>
      <c r="AB465" s="49"/>
      <c r="AC465" s="49"/>
      <c r="AD465" s="49"/>
      <c r="AE465" s="49"/>
      <c r="AF465" s="49"/>
      <c r="AG465" s="49"/>
      <c r="AH465" s="49"/>
      <c r="AI465" s="49"/>
      <c r="AJ465" s="49"/>
      <c r="AK465" s="49"/>
      <c r="AL465" s="49"/>
      <c r="AM465" s="49"/>
      <c r="AN465" s="49"/>
      <c r="AO465" s="49"/>
      <c r="AP465" s="49"/>
      <c r="AQ465" s="49"/>
      <c r="AR465" s="49"/>
      <c r="AS465" s="49"/>
      <c r="AT465" s="49"/>
      <c r="AU465" s="49"/>
      <c r="AV465" s="49"/>
      <c r="AW465" s="49"/>
      <c r="AX465" s="49"/>
      <c r="AY465" s="49"/>
      <c r="AZ465" s="49"/>
      <c r="BA465" s="49"/>
      <c r="BB465" s="49"/>
      <c r="BC465" s="49"/>
      <c r="BD465" s="49"/>
      <c r="BE465" s="49"/>
      <c r="BF465" s="49"/>
    </row>
    <row r="466" spans="1:58" x14ac:dyDescent="0.25">
      <c r="A466" s="334"/>
      <c r="B466" s="190" t="s">
        <v>251</v>
      </c>
      <c r="C466" s="191">
        <v>28178.32812166891</v>
      </c>
      <c r="D466" s="192">
        <v>1293.4599571347508</v>
      </c>
      <c r="E466" s="192">
        <v>1167.0224463966219</v>
      </c>
      <c r="F466" s="192">
        <v>4084.4745305744891</v>
      </c>
      <c r="G466" s="192">
        <v>9097.552614673963</v>
      </c>
      <c r="H466" s="192">
        <v>2580.6600653821342</v>
      </c>
      <c r="I466" s="192">
        <v>4095508.8319067513</v>
      </c>
      <c r="J466" s="192">
        <v>1298839.1175743947</v>
      </c>
      <c r="K466" s="193">
        <f t="shared" si="15"/>
        <v>4300.9516806949368</v>
      </c>
      <c r="L466" s="192">
        <v>2580.6600653821342</v>
      </c>
      <c r="M466" s="322"/>
      <c r="N466" s="334"/>
      <c r="O466" s="190" t="s">
        <v>251</v>
      </c>
      <c r="P466" s="191">
        <v>102091.55454573579</v>
      </c>
      <c r="Q466" s="192">
        <v>9379.1431590383108</v>
      </c>
      <c r="R466" s="192">
        <v>8511.1342692563339</v>
      </c>
      <c r="S466" s="192">
        <v>4084.4745305744891</v>
      </c>
      <c r="T466" s="192">
        <v>9097.552614673963</v>
      </c>
      <c r="U466" s="192">
        <v>66590.006465381302</v>
      </c>
      <c r="V466" s="192">
        <v>4311856.1661595199</v>
      </c>
      <c r="W466" s="192">
        <v>1367458.6232517147</v>
      </c>
      <c r="X466" s="193">
        <f t="shared" si="16"/>
        <v>4300.9516806949368</v>
      </c>
      <c r="Y466" s="189"/>
      <c r="Z466" s="49"/>
      <c r="AA466" s="49"/>
      <c r="AB466" s="49"/>
      <c r="AC466" s="49"/>
      <c r="AD466" s="49"/>
      <c r="AE466" s="49"/>
      <c r="AF466" s="49"/>
      <c r="AG466" s="49"/>
      <c r="AH466" s="49"/>
      <c r="AI466" s="49"/>
      <c r="AJ466" s="49"/>
      <c r="AK466" s="49"/>
      <c r="AL466" s="49"/>
      <c r="AM466" s="49"/>
      <c r="AN466" s="49"/>
      <c r="AO466" s="49"/>
      <c r="AP466" s="49"/>
      <c r="AQ466" s="49"/>
      <c r="AR466" s="49"/>
      <c r="AS466" s="49"/>
      <c r="AT466" s="49"/>
      <c r="AU466" s="49"/>
      <c r="AV466" s="49"/>
      <c r="AW466" s="49"/>
      <c r="AX466" s="49"/>
      <c r="AY466" s="49"/>
      <c r="AZ466" s="49"/>
      <c r="BA466" s="49"/>
      <c r="BB466" s="49"/>
      <c r="BC466" s="49"/>
      <c r="BD466" s="49"/>
      <c r="BE466" s="49"/>
      <c r="BF466" s="49"/>
    </row>
    <row r="467" spans="1:58" x14ac:dyDescent="0.25">
      <c r="A467" s="334"/>
      <c r="B467" s="190" t="s">
        <v>252</v>
      </c>
      <c r="C467" s="191">
        <v>219064.06868688055</v>
      </c>
      <c r="D467" s="192">
        <v>13210.98484690282</v>
      </c>
      <c r="E467" s="192">
        <v>12049.313860738279</v>
      </c>
      <c r="F467" s="192">
        <v>37610.829193415018</v>
      </c>
      <c r="G467" s="192">
        <v>92225.13362055982</v>
      </c>
      <c r="H467" s="192">
        <v>28937.259010156566</v>
      </c>
      <c r="I467" s="192">
        <v>44409089.338934846</v>
      </c>
      <c r="J467" s="192">
        <v>13949494.497189097</v>
      </c>
      <c r="K467" s="193">
        <f t="shared" si="15"/>
        <v>39604.20314066601</v>
      </c>
      <c r="L467" s="192">
        <v>28937.259010156566</v>
      </c>
      <c r="M467" s="322"/>
      <c r="N467" s="334"/>
      <c r="O467" s="190" t="s">
        <v>252</v>
      </c>
      <c r="P467" s="191">
        <v>1099519.1370011801</v>
      </c>
      <c r="Q467" s="192">
        <v>97160.289704127179</v>
      </c>
      <c r="R467" s="192">
        <v>89293.780905469597</v>
      </c>
      <c r="S467" s="192">
        <v>37610.829193415018</v>
      </c>
      <c r="T467" s="192">
        <v>92225.133620559835</v>
      </c>
      <c r="U467" s="192">
        <v>752010.7300631901</v>
      </c>
      <c r="V467" s="192">
        <v>46664844.24057503</v>
      </c>
      <c r="W467" s="192">
        <v>14658057.05236288</v>
      </c>
      <c r="X467" s="193">
        <f t="shared" si="16"/>
        <v>39604.20314066601</v>
      </c>
      <c r="Y467" s="189"/>
      <c r="Z467" s="49"/>
      <c r="AA467" s="49"/>
      <c r="AB467" s="49"/>
      <c r="AC467" s="49"/>
      <c r="AD467" s="49"/>
      <c r="AE467" s="49"/>
      <c r="AF467" s="49"/>
      <c r="AG467" s="49"/>
      <c r="AH467" s="49"/>
      <c r="AI467" s="49"/>
      <c r="AJ467" s="49"/>
      <c r="AK467" s="49"/>
      <c r="AL467" s="49"/>
      <c r="AM467" s="49"/>
      <c r="AN467" s="49"/>
      <c r="AO467" s="49"/>
      <c r="AP467" s="49"/>
      <c r="AQ467" s="49"/>
      <c r="AR467" s="49"/>
      <c r="AS467" s="49"/>
      <c r="AT467" s="49"/>
      <c r="AU467" s="49"/>
      <c r="AV467" s="49"/>
      <c r="AW467" s="49"/>
      <c r="AX467" s="49"/>
      <c r="AY467" s="49"/>
      <c r="AZ467" s="49"/>
      <c r="BA467" s="49"/>
      <c r="BB467" s="49"/>
      <c r="BC467" s="49"/>
      <c r="BD467" s="49"/>
      <c r="BE467" s="49"/>
      <c r="BF467" s="49"/>
    </row>
    <row r="468" spans="1:58" x14ac:dyDescent="0.25">
      <c r="A468" s="334"/>
      <c r="B468" s="190" t="s">
        <v>253</v>
      </c>
      <c r="C468" s="191">
        <v>10999.38790372859</v>
      </c>
      <c r="D468" s="192">
        <v>336.64096390688155</v>
      </c>
      <c r="E468" s="192">
        <v>306.83393449639118</v>
      </c>
      <c r="F468" s="192">
        <v>1074.999070203269</v>
      </c>
      <c r="G468" s="192">
        <v>2532.7985887644286</v>
      </c>
      <c r="H468" s="192">
        <v>667.95148936967587</v>
      </c>
      <c r="I468" s="192">
        <v>1110057.0048180721</v>
      </c>
      <c r="J468" s="192">
        <v>348814.35358133825</v>
      </c>
      <c r="K468" s="193">
        <f t="shared" si="15"/>
        <v>1131.9740209240422</v>
      </c>
      <c r="L468" s="192">
        <v>667.95148936967587</v>
      </c>
      <c r="M468" s="322"/>
      <c r="N468" s="334"/>
      <c r="O468" s="190" t="s">
        <v>253</v>
      </c>
      <c r="P468" s="191">
        <v>29123.293020076329</v>
      </c>
      <c r="Q468" s="192">
        <v>2543.1857168785655</v>
      </c>
      <c r="R468" s="192">
        <v>2339.932514412973</v>
      </c>
      <c r="S468" s="192">
        <v>1074.999070203269</v>
      </c>
      <c r="T468" s="192">
        <v>2532.7985887644286</v>
      </c>
      <c r="U468" s="192">
        <v>18906.626052183161</v>
      </c>
      <c r="V468" s="192">
        <v>1167550.1400500967</v>
      </c>
      <c r="W468" s="192">
        <v>366880.48379382933</v>
      </c>
      <c r="X468" s="193">
        <f t="shared" si="16"/>
        <v>1131.9740209240422</v>
      </c>
      <c r="Y468" s="189"/>
      <c r="Z468" s="49"/>
      <c r="AA468" s="49"/>
      <c r="AB468" s="49"/>
      <c r="AC468" s="49"/>
      <c r="AD468" s="49"/>
      <c r="AE468" s="49"/>
      <c r="AF468" s="49"/>
      <c r="AG468" s="49"/>
      <c r="AH468" s="49"/>
      <c r="AI468" s="49"/>
      <c r="AJ468" s="49"/>
      <c r="AK468" s="49"/>
      <c r="AL468" s="49"/>
      <c r="AM468" s="49"/>
      <c r="AN468" s="49"/>
      <c r="AO468" s="49"/>
      <c r="AP468" s="49"/>
      <c r="AQ468" s="49"/>
      <c r="AR468" s="49"/>
      <c r="AS468" s="49"/>
      <c r="AT468" s="49"/>
      <c r="AU468" s="49"/>
      <c r="AV468" s="49"/>
      <c r="AW468" s="49"/>
      <c r="AX468" s="49"/>
      <c r="AY468" s="49"/>
      <c r="AZ468" s="49"/>
      <c r="BA468" s="49"/>
      <c r="BB468" s="49"/>
      <c r="BC468" s="49"/>
      <c r="BD468" s="49"/>
      <c r="BE468" s="49"/>
      <c r="BF468" s="49"/>
    </row>
    <row r="469" spans="1:58" ht="15.75" thickBot="1" x14ac:dyDescent="0.3">
      <c r="A469" s="335"/>
      <c r="B469" s="198" t="s">
        <v>254</v>
      </c>
      <c r="C469" s="199">
        <v>1190141.8978417399</v>
      </c>
      <c r="D469" s="200">
        <v>51650.059981250961</v>
      </c>
      <c r="E469" s="200">
        <v>47098.015970253102</v>
      </c>
      <c r="F469" s="200">
        <v>143502.97092845416</v>
      </c>
      <c r="G469" s="200">
        <v>344050.18416991329</v>
      </c>
      <c r="H469" s="200">
        <v>144774.97416890526</v>
      </c>
      <c r="I469" s="200">
        <v>155566312.84393284</v>
      </c>
      <c r="J469" s="200">
        <v>48885327.625186168</v>
      </c>
      <c r="K469" s="201">
        <f t="shared" si="15"/>
        <v>151108.62838766223</v>
      </c>
      <c r="L469" s="200">
        <v>148403.73242014737</v>
      </c>
      <c r="M469" s="184">
        <f>H469/L469</f>
        <v>0.97554806612970701</v>
      </c>
      <c r="N469" s="335"/>
      <c r="O469" s="198" t="s">
        <v>254</v>
      </c>
      <c r="P469" s="199">
        <v>3966902.1752694817</v>
      </c>
      <c r="Q469" s="200">
        <v>351090.00033307978</v>
      </c>
      <c r="R469" s="200">
        <v>322773.32938088471</v>
      </c>
      <c r="S469" s="200">
        <v>143502.97092845416</v>
      </c>
      <c r="T469" s="200">
        <v>344050.18416991329</v>
      </c>
      <c r="U469" s="200">
        <v>2643874.5924760611</v>
      </c>
      <c r="V469" s="200">
        <v>163635341.38992891</v>
      </c>
      <c r="W469" s="200">
        <v>51420970.904193029</v>
      </c>
      <c r="X469" s="201">
        <f t="shared" si="16"/>
        <v>151108.62838766223</v>
      </c>
      <c r="Y469" s="189"/>
      <c r="Z469" s="49"/>
      <c r="AA469" s="49"/>
      <c r="AB469" s="49"/>
      <c r="AC469" s="49"/>
      <c r="AD469" s="49"/>
      <c r="AE469" s="49"/>
      <c r="AF469" s="49"/>
      <c r="AG469" s="49"/>
      <c r="AH469" s="49"/>
      <c r="AI469" s="49"/>
      <c r="AJ469" s="49"/>
      <c r="AK469" s="49"/>
      <c r="AL469" s="49"/>
      <c r="AM469" s="49"/>
      <c r="AN469" s="49"/>
      <c r="AO469" s="49"/>
      <c r="AP469" s="49"/>
      <c r="AQ469" s="49"/>
      <c r="AR469" s="49"/>
      <c r="AS469" s="49"/>
      <c r="AT469" s="49"/>
      <c r="AU469" s="49"/>
      <c r="AV469" s="49"/>
      <c r="AW469" s="49"/>
      <c r="AX469" s="49"/>
      <c r="AY469" s="49"/>
      <c r="AZ469" s="49"/>
      <c r="BA469" s="49"/>
      <c r="BB469" s="49"/>
      <c r="BC469" s="49"/>
      <c r="BD469" s="49"/>
      <c r="BE469" s="49"/>
      <c r="BF469" s="49"/>
    </row>
    <row r="470" spans="1:58" ht="15.75" thickTop="1" x14ac:dyDescent="0.25">
      <c r="A470" s="333">
        <f>A460+1</f>
        <v>2048</v>
      </c>
      <c r="B470" s="185" t="s">
        <v>245</v>
      </c>
      <c r="C470" s="186">
        <v>52161.475322994775</v>
      </c>
      <c r="D470" s="187">
        <v>798.1229499445019</v>
      </c>
      <c r="E470" s="187">
        <v>727.35037125054112</v>
      </c>
      <c r="F470" s="187">
        <v>2663.5818190828095</v>
      </c>
      <c r="G470" s="187">
        <v>6288.472983552856</v>
      </c>
      <c r="H470" s="187">
        <v>1808.051753767701</v>
      </c>
      <c r="I470" s="187">
        <v>2789613.9136253092</v>
      </c>
      <c r="J470" s="187">
        <v>876410.03229866747</v>
      </c>
      <c r="K470" s="188">
        <f t="shared" si="15"/>
        <v>2804.7516554941981</v>
      </c>
      <c r="L470" s="187">
        <v>1808.051753767701</v>
      </c>
      <c r="M470" s="322"/>
      <c r="N470" s="333">
        <f>N460+1</f>
        <v>2048</v>
      </c>
      <c r="O470" s="185" t="s">
        <v>245</v>
      </c>
      <c r="P470" s="186">
        <v>77044.943555650359</v>
      </c>
      <c r="Q470" s="187">
        <v>6357.0388241461633</v>
      </c>
      <c r="R470" s="187">
        <v>5843.69254480581</v>
      </c>
      <c r="S470" s="187">
        <v>2663.5818190828095</v>
      </c>
      <c r="T470" s="187">
        <v>6288.472983552856</v>
      </c>
      <c r="U470" s="187">
        <v>47366.753575680887</v>
      </c>
      <c r="V470" s="187">
        <v>2933893.346336171</v>
      </c>
      <c r="W470" s="187">
        <v>921738.14800151112</v>
      </c>
      <c r="X470" s="188">
        <f t="shared" si="16"/>
        <v>2804.7516554941981</v>
      </c>
      <c r="Y470" s="189"/>
      <c r="Z470" s="49"/>
      <c r="AA470" s="49"/>
      <c r="AB470" s="49"/>
      <c r="AC470" s="49"/>
      <c r="AD470" s="49"/>
      <c r="AE470" s="49"/>
      <c r="AF470" s="49"/>
      <c r="AG470" s="49"/>
      <c r="AH470" s="49"/>
      <c r="AI470" s="49"/>
      <c r="AJ470" s="49"/>
      <c r="AK470" s="49"/>
      <c r="AL470" s="49"/>
      <c r="AM470" s="49"/>
      <c r="AN470" s="49"/>
      <c r="AO470" s="49"/>
      <c r="AP470" s="49"/>
      <c r="AQ470" s="49"/>
      <c r="AR470" s="49"/>
      <c r="AS470" s="49"/>
      <c r="AT470" s="49"/>
      <c r="AU470" s="49"/>
      <c r="AV470" s="49"/>
      <c r="AW470" s="49"/>
      <c r="AX470" s="49"/>
      <c r="AY470" s="49"/>
      <c r="AZ470" s="49"/>
      <c r="BA470" s="49"/>
      <c r="BB470" s="49"/>
      <c r="BC470" s="49"/>
      <c r="BD470" s="49"/>
      <c r="BE470" s="49"/>
      <c r="BF470" s="49"/>
    </row>
    <row r="471" spans="1:58" x14ac:dyDescent="0.25">
      <c r="A471" s="334"/>
      <c r="B471" s="190" t="s">
        <v>246</v>
      </c>
      <c r="C471" s="191">
        <v>219181.70632547812</v>
      </c>
      <c r="D471" s="192">
        <v>4802.3797084746293</v>
      </c>
      <c r="E471" s="192">
        <v>4377.4060456569987</v>
      </c>
      <c r="F471" s="192">
        <v>8547.5906237000108</v>
      </c>
      <c r="G471" s="192">
        <v>20133.877279387456</v>
      </c>
      <c r="H471" s="192">
        <v>28423.892482499388</v>
      </c>
      <c r="I471" s="192">
        <v>8758834.2327553034</v>
      </c>
      <c r="J471" s="192">
        <v>2751754.3929485716</v>
      </c>
      <c r="K471" s="193">
        <f t="shared" si="15"/>
        <v>9000.61292675611</v>
      </c>
      <c r="L471" s="192">
        <v>28423.892482499388</v>
      </c>
      <c r="M471" s="322"/>
      <c r="N471" s="334"/>
      <c r="O471" s="190" t="s">
        <v>246</v>
      </c>
      <c r="P471" s="191">
        <v>247288.10546642233</v>
      </c>
      <c r="Q471" s="192">
        <v>20149.419542194282</v>
      </c>
      <c r="R471" s="192">
        <v>18537.465978818742</v>
      </c>
      <c r="S471" s="192">
        <v>8547.590623700009</v>
      </c>
      <c r="T471" s="192">
        <v>20133.877279387456</v>
      </c>
      <c r="U471" s="192">
        <v>149486.32500552438</v>
      </c>
      <c r="V471" s="192">
        <v>9212343.3452522568</v>
      </c>
      <c r="W471" s="192">
        <v>2894232.9077135585</v>
      </c>
      <c r="X471" s="193">
        <f t="shared" si="16"/>
        <v>9000.6129267561082</v>
      </c>
      <c r="Y471" s="189"/>
      <c r="Z471" s="49"/>
      <c r="AA471" s="49"/>
      <c r="AB471" s="49"/>
      <c r="AC471" s="49"/>
      <c r="AD471" s="49"/>
      <c r="AE471" s="49"/>
      <c r="AF471" s="49"/>
      <c r="AG471" s="49"/>
      <c r="AH471" s="49"/>
      <c r="AI471" s="49"/>
      <c r="AJ471" s="49"/>
      <c r="AK471" s="49"/>
      <c r="AL471" s="49"/>
      <c r="AM471" s="49"/>
      <c r="AN471" s="49"/>
      <c r="AO471" s="49"/>
      <c r="AP471" s="49"/>
      <c r="AQ471" s="49"/>
      <c r="AR471" s="49"/>
      <c r="AS471" s="49"/>
      <c r="AT471" s="49"/>
      <c r="AU471" s="49"/>
      <c r="AV471" s="49"/>
      <c r="AW471" s="49"/>
      <c r="AX471" s="49"/>
      <c r="AY471" s="49"/>
      <c r="AZ471" s="49"/>
      <c r="BA471" s="49"/>
      <c r="BB471" s="49"/>
      <c r="BC471" s="49"/>
      <c r="BD471" s="49"/>
      <c r="BE471" s="49"/>
      <c r="BF471" s="49"/>
    </row>
    <row r="472" spans="1:58" x14ac:dyDescent="0.25">
      <c r="A472" s="334"/>
      <c r="B472" s="190" t="s">
        <v>247</v>
      </c>
      <c r="C472" s="191">
        <v>312781.84847787954</v>
      </c>
      <c r="D472" s="192">
        <v>18200.876903451281</v>
      </c>
      <c r="E472" s="192">
        <v>16630.893916496767</v>
      </c>
      <c r="F472" s="192">
        <v>55669.370910749829</v>
      </c>
      <c r="G472" s="192">
        <v>131797.14911219839</v>
      </c>
      <c r="H472" s="179">
        <v>35809.945756298694</v>
      </c>
      <c r="I472" s="192">
        <v>59097474.92874147</v>
      </c>
      <c r="J472" s="192">
        <v>18568055.736654706</v>
      </c>
      <c r="K472" s="193">
        <f t="shared" si="15"/>
        <v>58619.847569019563</v>
      </c>
      <c r="L472" s="192">
        <v>39601.998128846702</v>
      </c>
      <c r="M472" s="184">
        <f>H472/L472</f>
        <v>0.90424593324280222</v>
      </c>
      <c r="N472" s="334"/>
      <c r="O472" s="190" t="s">
        <v>247</v>
      </c>
      <c r="P472" s="191">
        <v>1497790.2807384427</v>
      </c>
      <c r="Q472" s="192">
        <v>133867.46314321589</v>
      </c>
      <c r="R472" s="192">
        <v>123309.48282905376</v>
      </c>
      <c r="S472" s="192">
        <v>55669.370910749829</v>
      </c>
      <c r="T472" s="192">
        <v>131797.14911219839</v>
      </c>
      <c r="U472" s="179">
        <v>1001540.2410531935</v>
      </c>
      <c r="V472" s="192">
        <v>62199059.077329412</v>
      </c>
      <c r="W472" s="192">
        <v>19542554.618644081</v>
      </c>
      <c r="X472" s="193">
        <f t="shared" si="16"/>
        <v>58619.847569019563</v>
      </c>
      <c r="Y472" s="189"/>
      <c r="Z472" s="49"/>
      <c r="AA472" s="49"/>
      <c r="AB472" s="49"/>
      <c r="AC472" s="49"/>
      <c r="AD472" s="49"/>
      <c r="AE472" s="49"/>
      <c r="AF472" s="49"/>
      <c r="AG472" s="49"/>
      <c r="AH472" s="49"/>
      <c r="AI472" s="49"/>
      <c r="AJ472" s="49"/>
      <c r="AK472" s="49"/>
      <c r="AL472" s="49"/>
      <c r="AM472" s="49"/>
      <c r="AN472" s="49"/>
      <c r="AO472" s="49"/>
      <c r="AP472" s="49"/>
      <c r="AQ472" s="49"/>
      <c r="AR472" s="49"/>
      <c r="AS472" s="49"/>
      <c r="AT472" s="49"/>
      <c r="AU472" s="49"/>
      <c r="AV472" s="49"/>
      <c r="AW472" s="49"/>
      <c r="AX472" s="49"/>
      <c r="AY472" s="49"/>
      <c r="AZ472" s="49"/>
      <c r="BA472" s="49"/>
      <c r="BB472" s="49"/>
      <c r="BC472" s="49"/>
      <c r="BD472" s="49"/>
      <c r="BE472" s="49"/>
      <c r="BF472" s="49"/>
    </row>
    <row r="473" spans="1:58" x14ac:dyDescent="0.25">
      <c r="A473" s="334"/>
      <c r="B473" s="190" t="s">
        <v>248</v>
      </c>
      <c r="C473" s="191">
        <v>114323.93253028674</v>
      </c>
      <c r="D473" s="192">
        <v>7127.6144093993416</v>
      </c>
      <c r="E473" s="192">
        <v>6488.9701216019275</v>
      </c>
      <c r="F473" s="192">
        <v>21347.899273374562</v>
      </c>
      <c r="G473" s="192">
        <v>52574.354597118567</v>
      </c>
      <c r="H473" s="192">
        <v>13925.845955923323</v>
      </c>
      <c r="I473" s="192">
        <v>22340299.169795018</v>
      </c>
      <c r="J473" s="192">
        <v>7018685.8842108566</v>
      </c>
      <c r="K473" s="193">
        <f t="shared" si="15"/>
        <v>22479.337934863412</v>
      </c>
      <c r="L473" s="192">
        <v>13925.845955923323</v>
      </c>
      <c r="M473" s="322"/>
      <c r="N473" s="334"/>
      <c r="O473" s="190" t="s">
        <v>248</v>
      </c>
      <c r="P473" s="191">
        <v>571090.65765851305</v>
      </c>
      <c r="Q473" s="192">
        <v>52099.430628582086</v>
      </c>
      <c r="R473" s="192">
        <v>47821.866690745992</v>
      </c>
      <c r="S473" s="192">
        <v>21347.899273374562</v>
      </c>
      <c r="T473" s="192">
        <v>52574.354597118567</v>
      </c>
      <c r="U473" s="192">
        <v>389033.24207674171</v>
      </c>
      <c r="V473" s="192">
        <v>23525021.712298743</v>
      </c>
      <c r="W473" s="192">
        <v>7390891.9960077498</v>
      </c>
      <c r="X473" s="193">
        <f t="shared" si="16"/>
        <v>22479.337934863412</v>
      </c>
      <c r="Y473" s="189"/>
      <c r="Z473" s="49"/>
      <c r="AA473" s="49"/>
      <c r="AB473" s="49"/>
      <c r="AC473" s="49"/>
      <c r="AD473" s="49"/>
      <c r="AE473" s="49"/>
      <c r="AF473" s="49"/>
      <c r="AG473" s="49"/>
      <c r="AH473" s="49"/>
      <c r="AI473" s="49"/>
      <c r="AJ473" s="49"/>
      <c r="AK473" s="49"/>
      <c r="AL473" s="49"/>
      <c r="AM473" s="49"/>
      <c r="AN473" s="49"/>
      <c r="AO473" s="49"/>
      <c r="AP473" s="49"/>
      <c r="AQ473" s="49"/>
      <c r="AR473" s="49"/>
      <c r="AS473" s="49"/>
      <c r="AT473" s="49"/>
      <c r="AU473" s="49"/>
      <c r="AV473" s="49"/>
      <c r="AW473" s="49"/>
      <c r="AX473" s="49"/>
      <c r="AY473" s="49"/>
      <c r="AZ473" s="49"/>
      <c r="BA473" s="49"/>
      <c r="BB473" s="49"/>
      <c r="BC473" s="49"/>
      <c r="BD473" s="49"/>
      <c r="BE473" s="49"/>
      <c r="BF473" s="49"/>
    </row>
    <row r="474" spans="1:58" x14ac:dyDescent="0.25">
      <c r="A474" s="334"/>
      <c r="B474" s="190" t="s">
        <v>249</v>
      </c>
      <c r="C474" s="191">
        <v>59095.987678125952</v>
      </c>
      <c r="D474" s="192">
        <v>2179.6259392538805</v>
      </c>
      <c r="E474" s="192">
        <v>1985.6043382275777</v>
      </c>
      <c r="F474" s="192">
        <v>6919.1412281503071</v>
      </c>
      <c r="G474" s="192">
        <v>16315.86721647549</v>
      </c>
      <c r="H474" s="192">
        <v>4666.8860685125574</v>
      </c>
      <c r="I474" s="192">
        <v>7202150.196459908</v>
      </c>
      <c r="J474" s="192">
        <v>2262692.3447259762</v>
      </c>
      <c r="K474" s="193">
        <f t="shared" si="15"/>
        <v>7285.8557132422729</v>
      </c>
      <c r="L474" s="192">
        <v>4666.8860685125574</v>
      </c>
      <c r="M474" s="322"/>
      <c r="N474" s="334"/>
      <c r="O474" s="190" t="s">
        <v>249</v>
      </c>
      <c r="P474" s="191">
        <v>189077.71805849223</v>
      </c>
      <c r="Q474" s="192">
        <v>16408.188422607185</v>
      </c>
      <c r="R474" s="192">
        <v>15072.825533637764</v>
      </c>
      <c r="S474" s="192">
        <v>6919.1412281503071</v>
      </c>
      <c r="T474" s="192">
        <v>16315.86721647549</v>
      </c>
      <c r="U474" s="192">
        <v>121848.21694895999</v>
      </c>
      <c r="V474" s="192">
        <v>7568665.618466273</v>
      </c>
      <c r="W474" s="192">
        <v>2377840.1293235822</v>
      </c>
      <c r="X474" s="193">
        <f t="shared" si="16"/>
        <v>7285.8557132422729</v>
      </c>
      <c r="Y474" s="189"/>
      <c r="Z474" s="49"/>
      <c r="AA474" s="49"/>
      <c r="AB474" s="49"/>
      <c r="AC474" s="49"/>
      <c r="AD474" s="49"/>
      <c r="AE474" s="49"/>
      <c r="AF474" s="49"/>
      <c r="AG474" s="49"/>
      <c r="AH474" s="49"/>
      <c r="AI474" s="49"/>
      <c r="AJ474" s="49"/>
      <c r="AK474" s="49"/>
      <c r="AL474" s="49"/>
      <c r="AM474" s="49"/>
      <c r="AN474" s="49"/>
      <c r="AO474" s="49"/>
      <c r="AP474" s="49"/>
      <c r="AQ474" s="49"/>
      <c r="AR474" s="49"/>
      <c r="AS474" s="49"/>
      <c r="AT474" s="49"/>
      <c r="AU474" s="49"/>
      <c r="AV474" s="49"/>
      <c r="AW474" s="49"/>
      <c r="AX474" s="49"/>
      <c r="AY474" s="49"/>
      <c r="AZ474" s="49"/>
      <c r="BA474" s="49"/>
      <c r="BB474" s="49"/>
      <c r="BC474" s="49"/>
      <c r="BD474" s="49"/>
      <c r="BE474" s="49"/>
      <c r="BF474" s="49"/>
    </row>
    <row r="475" spans="1:58" x14ac:dyDescent="0.25">
      <c r="A475" s="334"/>
      <c r="B475" s="190" t="s">
        <v>250</v>
      </c>
      <c r="C475" s="191">
        <v>208939.40732234219</v>
      </c>
      <c r="D475" s="192">
        <v>5216.0889263650097</v>
      </c>
      <c r="E475" s="192">
        <v>4747.3530289739901</v>
      </c>
      <c r="F475" s="192">
        <v>9735.1842600113032</v>
      </c>
      <c r="G475" s="192">
        <v>22956.328196896393</v>
      </c>
      <c r="H475" s="192">
        <v>32630.871640202418</v>
      </c>
      <c r="I475" s="192">
        <v>10132128.693916688</v>
      </c>
      <c r="J475" s="192">
        <v>3183200.972012782</v>
      </c>
      <c r="K475" s="193">
        <f t="shared" si="15"/>
        <v>10251.149025791901</v>
      </c>
      <c r="L475" s="192">
        <v>32630.871640202418</v>
      </c>
      <c r="M475" s="322"/>
      <c r="N475" s="334"/>
      <c r="O475" s="190" t="s">
        <v>250</v>
      </c>
      <c r="P475" s="191">
        <v>266525.99914989091</v>
      </c>
      <c r="Q475" s="192">
        <v>23086.227709025407</v>
      </c>
      <c r="R475" s="192">
        <v>21207.379396658303</v>
      </c>
      <c r="S475" s="192">
        <v>9735.1842600113032</v>
      </c>
      <c r="T475" s="192">
        <v>22956.328196896393</v>
      </c>
      <c r="U475" s="192">
        <v>171439.7045619149</v>
      </c>
      <c r="V475" s="192">
        <v>10649066.98339605</v>
      </c>
      <c r="W475" s="192">
        <v>3345606.969335862</v>
      </c>
      <c r="X475" s="193">
        <f t="shared" si="16"/>
        <v>10251.149025791901</v>
      </c>
      <c r="Y475" s="189"/>
      <c r="Z475" s="49"/>
      <c r="AA475" s="49"/>
      <c r="AB475" s="49"/>
      <c r="AC475" s="49"/>
      <c r="AD475" s="49"/>
      <c r="AE475" s="49"/>
      <c r="AF475" s="49"/>
      <c r="AG475" s="49"/>
      <c r="AH475" s="49"/>
      <c r="AI475" s="49"/>
      <c r="AJ475" s="49"/>
      <c r="AK475" s="49"/>
      <c r="AL475" s="49"/>
      <c r="AM475" s="49"/>
      <c r="AN475" s="49"/>
      <c r="AO475" s="49"/>
      <c r="AP475" s="49"/>
      <c r="AQ475" s="49"/>
      <c r="AR475" s="49"/>
      <c r="AS475" s="49"/>
      <c r="AT475" s="49"/>
      <c r="AU475" s="49"/>
      <c r="AV475" s="49"/>
      <c r="AW475" s="49"/>
      <c r="AX475" s="49"/>
      <c r="AY475" s="49"/>
      <c r="AZ475" s="49"/>
      <c r="BA475" s="49"/>
      <c r="BB475" s="49"/>
      <c r="BC475" s="49"/>
      <c r="BD475" s="49"/>
      <c r="BE475" s="49"/>
      <c r="BF475" s="49"/>
    </row>
    <row r="476" spans="1:58" x14ac:dyDescent="0.25">
      <c r="A476" s="334"/>
      <c r="B476" s="190" t="s">
        <v>251</v>
      </c>
      <c r="C476" s="191">
        <v>28916.891650018373</v>
      </c>
      <c r="D476" s="192">
        <v>1336.144135720197</v>
      </c>
      <c r="E476" s="192">
        <v>1205.5341871277101</v>
      </c>
      <c r="F476" s="192">
        <v>4219.2621900834456</v>
      </c>
      <c r="G476" s="192">
        <v>9397.771850958201</v>
      </c>
      <c r="H476" s="192">
        <v>2665.8218475397439</v>
      </c>
      <c r="I476" s="192">
        <v>4230660.6233596727</v>
      </c>
      <c r="J476" s="192">
        <v>1341700.8084543494</v>
      </c>
      <c r="K476" s="193">
        <f t="shared" si="15"/>
        <v>4442.8830861578681</v>
      </c>
      <c r="L476" s="192">
        <v>2665.8218475397439</v>
      </c>
      <c r="M476" s="322"/>
      <c r="N476" s="334"/>
      <c r="O476" s="190" t="s">
        <v>251</v>
      </c>
      <c r="P476" s="191">
        <v>105460.57584574504</v>
      </c>
      <c r="Q476" s="192">
        <v>9688.6548832865719</v>
      </c>
      <c r="R476" s="192">
        <v>8792.0017001417909</v>
      </c>
      <c r="S476" s="192">
        <v>4219.2621900834456</v>
      </c>
      <c r="T476" s="192">
        <v>9397.771850958201</v>
      </c>
      <c r="U476" s="192">
        <v>68787.476678738851</v>
      </c>
      <c r="V476" s="192">
        <v>4454147.4196427818</v>
      </c>
      <c r="W476" s="192">
        <v>1412584.7578190209</v>
      </c>
      <c r="X476" s="193">
        <f t="shared" si="16"/>
        <v>4442.8830861578681</v>
      </c>
      <c r="Y476" s="189"/>
      <c r="Z476" s="49"/>
      <c r="AA476" s="49"/>
      <c r="AB476" s="49"/>
      <c r="AC476" s="49"/>
      <c r="AD476" s="49"/>
      <c r="AE476" s="49"/>
      <c r="AF476" s="49"/>
      <c r="AG476" s="49"/>
      <c r="AH476" s="49"/>
      <c r="AI476" s="49"/>
      <c r="AJ476" s="49"/>
      <c r="AK476" s="49"/>
      <c r="AL476" s="49"/>
      <c r="AM476" s="49"/>
      <c r="AN476" s="49"/>
      <c r="AO476" s="49"/>
      <c r="AP476" s="49"/>
      <c r="AQ476" s="49"/>
      <c r="AR476" s="49"/>
      <c r="AS476" s="49"/>
      <c r="AT476" s="49"/>
      <c r="AU476" s="49"/>
      <c r="AV476" s="49"/>
      <c r="AW476" s="49"/>
      <c r="AX476" s="49"/>
      <c r="AY476" s="49"/>
      <c r="AZ476" s="49"/>
      <c r="BA476" s="49"/>
      <c r="BB476" s="49"/>
      <c r="BC476" s="49"/>
      <c r="BD476" s="49"/>
      <c r="BE476" s="49"/>
      <c r="BF476" s="49"/>
    </row>
    <row r="477" spans="1:58" x14ac:dyDescent="0.25">
      <c r="A477" s="334"/>
      <c r="B477" s="190" t="s">
        <v>252</v>
      </c>
      <c r="C477" s="191">
        <v>233121.96887728604</v>
      </c>
      <c r="D477" s="192">
        <v>14120.553518649973</v>
      </c>
      <c r="E477" s="192">
        <v>12879.121335842377</v>
      </c>
      <c r="F477" s="192">
        <v>40109.556677420602</v>
      </c>
      <c r="G477" s="192">
        <v>98475.723974327935</v>
      </c>
      <c r="H477" s="192">
        <v>30955.92583370693</v>
      </c>
      <c r="I477" s="192">
        <v>47532405.935262747</v>
      </c>
      <c r="J477" s="192">
        <v>14930498.776458759</v>
      </c>
      <c r="K477" s="193">
        <f t="shared" si="15"/>
        <v>42235.36318132389</v>
      </c>
      <c r="L477" s="192">
        <v>30955.92583370693</v>
      </c>
      <c r="M477" s="322"/>
      <c r="N477" s="334"/>
      <c r="O477" s="190" t="s">
        <v>252</v>
      </c>
      <c r="P477" s="191">
        <v>1174680.9704953814</v>
      </c>
      <c r="Q477" s="192">
        <v>103859.18224323314</v>
      </c>
      <c r="R477" s="192">
        <v>95450.741166184802</v>
      </c>
      <c r="S477" s="192">
        <v>40109.556677420594</v>
      </c>
      <c r="T477" s="192">
        <v>98475.723974327935</v>
      </c>
      <c r="U477" s="192">
        <v>804402.06224470877</v>
      </c>
      <c r="V477" s="192">
        <v>49944360.176817477</v>
      </c>
      <c r="W477" s="192">
        <v>15688121.986516304</v>
      </c>
      <c r="X477" s="193">
        <f t="shared" si="16"/>
        <v>42235.363181323883</v>
      </c>
      <c r="Y477" s="189"/>
      <c r="Z477" s="49"/>
      <c r="AA477" s="49"/>
      <c r="AB477" s="49"/>
      <c r="AC477" s="49"/>
      <c r="AD477" s="49"/>
      <c r="AE477" s="49"/>
      <c r="AF477" s="49"/>
      <c r="AG477" s="49"/>
      <c r="AH477" s="49"/>
      <c r="AI477" s="49"/>
      <c r="AJ477" s="49"/>
      <c r="AK477" s="49"/>
      <c r="AL477" s="49"/>
      <c r="AM477" s="49"/>
      <c r="AN477" s="49"/>
      <c r="AO477" s="49"/>
      <c r="AP477" s="49"/>
      <c r="AQ477" s="49"/>
      <c r="AR477" s="49"/>
      <c r="AS477" s="49"/>
      <c r="AT477" s="49"/>
      <c r="AU477" s="49"/>
      <c r="AV477" s="49"/>
      <c r="AW477" s="49"/>
      <c r="AX477" s="49"/>
      <c r="AY477" s="49"/>
      <c r="AZ477" s="49"/>
      <c r="BA477" s="49"/>
      <c r="BB477" s="49"/>
      <c r="BC477" s="49"/>
      <c r="BD477" s="49"/>
      <c r="BE477" s="49"/>
      <c r="BF477" s="49"/>
    </row>
    <row r="478" spans="1:58" x14ac:dyDescent="0.25">
      <c r="A478" s="334"/>
      <c r="B478" s="190" t="s">
        <v>253</v>
      </c>
      <c r="C478" s="191">
        <v>10881.311148248822</v>
      </c>
      <c r="D478" s="192">
        <v>342.36386029329844</v>
      </c>
      <c r="E478" s="192">
        <v>312.05011138282981</v>
      </c>
      <c r="F478" s="192">
        <v>1093.2740543967245</v>
      </c>
      <c r="G478" s="192">
        <v>2575.8561647734236</v>
      </c>
      <c r="H478" s="192">
        <v>679.30666468896038</v>
      </c>
      <c r="I478" s="192">
        <v>1128927.9738999791</v>
      </c>
      <c r="J478" s="192">
        <v>354744.19759222097</v>
      </c>
      <c r="K478" s="193">
        <f t="shared" si="15"/>
        <v>1151.2175792797509</v>
      </c>
      <c r="L478" s="192">
        <v>679.30666468896038</v>
      </c>
      <c r="M478" s="322"/>
      <c r="N478" s="334"/>
      <c r="O478" s="190" t="s">
        <v>253</v>
      </c>
      <c r="P478" s="191">
        <v>29618.389001417629</v>
      </c>
      <c r="Q478" s="192">
        <v>2586.4198740655011</v>
      </c>
      <c r="R478" s="192">
        <v>2379.7113671579937</v>
      </c>
      <c r="S478" s="192">
        <v>1093.2740543967245</v>
      </c>
      <c r="T478" s="192">
        <v>2575.8561647734236</v>
      </c>
      <c r="U478" s="192">
        <v>19228.038695070278</v>
      </c>
      <c r="V478" s="192">
        <v>1187398.4924309484</v>
      </c>
      <c r="W478" s="192">
        <v>373117.4520183244</v>
      </c>
      <c r="X478" s="193">
        <f t="shared" si="16"/>
        <v>1151.2175792797509</v>
      </c>
      <c r="Y478" s="189"/>
      <c r="Z478" s="49"/>
      <c r="AA478" s="49"/>
      <c r="AB478" s="49"/>
      <c r="AC478" s="49"/>
      <c r="AD478" s="49"/>
      <c r="AE478" s="49"/>
      <c r="AF478" s="49"/>
      <c r="AG478" s="49"/>
      <c r="AH478" s="49"/>
      <c r="AI478" s="49"/>
      <c r="AJ478" s="49"/>
      <c r="AK478" s="49"/>
      <c r="AL478" s="49"/>
      <c r="AM478" s="49"/>
      <c r="AN478" s="49"/>
      <c r="AO478" s="49"/>
      <c r="AP478" s="49"/>
      <c r="AQ478" s="49"/>
      <c r="AR478" s="49"/>
      <c r="AS478" s="49"/>
      <c r="AT478" s="49"/>
      <c r="AU478" s="49"/>
      <c r="AV478" s="49"/>
      <c r="AW478" s="49"/>
      <c r="AX478" s="49"/>
      <c r="AY478" s="49"/>
      <c r="AZ478" s="49"/>
      <c r="BA478" s="49"/>
      <c r="BB478" s="49"/>
      <c r="BC478" s="49"/>
      <c r="BD478" s="49"/>
      <c r="BE478" s="49"/>
      <c r="BF478" s="49"/>
    </row>
    <row r="479" spans="1:58" ht="15.75" thickBot="1" x14ac:dyDescent="0.3">
      <c r="A479" s="335"/>
      <c r="B479" s="198" t="s">
        <v>254</v>
      </c>
      <c r="C479" s="199">
        <v>1239404.5293326606</v>
      </c>
      <c r="D479" s="200">
        <v>54123.770351552106</v>
      </c>
      <c r="E479" s="200">
        <v>49354.283456560726</v>
      </c>
      <c r="F479" s="200">
        <v>150304.86103696958</v>
      </c>
      <c r="G479" s="200">
        <v>360515.40137568867</v>
      </c>
      <c r="H479" s="200">
        <v>151566.5480031397</v>
      </c>
      <c r="I479" s="200">
        <v>163212495.6678161</v>
      </c>
      <c r="J479" s="200">
        <v>51287743.145356886</v>
      </c>
      <c r="K479" s="201">
        <f t="shared" si="15"/>
        <v>158271.01867192896</v>
      </c>
      <c r="L479" s="200">
        <v>155358.6003756877</v>
      </c>
      <c r="M479" s="184">
        <f>H479/L479</f>
        <v>0.97559161602011046</v>
      </c>
      <c r="N479" s="335"/>
      <c r="O479" s="198" t="s">
        <v>254</v>
      </c>
      <c r="P479" s="199">
        <v>4158577.6399699552</v>
      </c>
      <c r="Q479" s="200">
        <v>368102.02527035616</v>
      </c>
      <c r="R479" s="200">
        <v>338415.16720720497</v>
      </c>
      <c r="S479" s="200">
        <v>150304.86103696958</v>
      </c>
      <c r="T479" s="200">
        <v>360515.40137568867</v>
      </c>
      <c r="U479" s="200">
        <v>2773132.0608405331</v>
      </c>
      <c r="V479" s="200">
        <v>171673956.1719701</v>
      </c>
      <c r="W479" s="200">
        <v>53946688.965379998</v>
      </c>
      <c r="X479" s="201">
        <f t="shared" si="16"/>
        <v>158271.01867192896</v>
      </c>
      <c r="Y479" s="189"/>
      <c r="Z479" s="49"/>
      <c r="AA479" s="49"/>
      <c r="AB479" s="49"/>
      <c r="AC479" s="49"/>
      <c r="AD479" s="49"/>
      <c r="AE479" s="49"/>
      <c r="AF479" s="49"/>
      <c r="AG479" s="49"/>
      <c r="AH479" s="49"/>
      <c r="AI479" s="49"/>
      <c r="AJ479" s="49"/>
      <c r="AK479" s="49"/>
      <c r="AL479" s="49"/>
      <c r="AM479" s="49"/>
      <c r="AN479" s="49"/>
      <c r="AO479" s="49"/>
      <c r="AP479" s="49"/>
      <c r="AQ479" s="49"/>
      <c r="AR479" s="49"/>
      <c r="AS479" s="49"/>
      <c r="AT479" s="49"/>
      <c r="AU479" s="49"/>
      <c r="AV479" s="49"/>
      <c r="AW479" s="49"/>
      <c r="AX479" s="49"/>
      <c r="AY479" s="49"/>
      <c r="AZ479" s="49"/>
      <c r="BA479" s="49"/>
      <c r="BB479" s="49"/>
      <c r="BC479" s="49"/>
      <c r="BD479" s="49"/>
      <c r="BE479" s="49"/>
      <c r="BF479" s="49"/>
    </row>
    <row r="480" spans="1:58" ht="15.75" thickTop="1" x14ac:dyDescent="0.25">
      <c r="A480" s="333">
        <f>A470+1</f>
        <v>2049</v>
      </c>
      <c r="B480" s="185" t="s">
        <v>245</v>
      </c>
      <c r="C480" s="186">
        <v>53823.157745228535</v>
      </c>
      <c r="D480" s="187">
        <v>824.46100729267039</v>
      </c>
      <c r="E480" s="187">
        <v>751.35293350180882</v>
      </c>
      <c r="F480" s="187">
        <v>2751.4800191125419</v>
      </c>
      <c r="G480" s="187">
        <v>6495.9925920101014</v>
      </c>
      <c r="H480" s="187">
        <v>1867.717461642035</v>
      </c>
      <c r="I480" s="187">
        <v>2881671.1727749445</v>
      </c>
      <c r="J480" s="187">
        <v>905331.56336452346</v>
      </c>
      <c r="K480" s="188">
        <f t="shared" si="15"/>
        <v>2897.3084601255064</v>
      </c>
      <c r="L480" s="187">
        <v>1867.717461642035</v>
      </c>
      <c r="M480" s="322"/>
      <c r="N480" s="333">
        <f>N470+1</f>
        <v>2049</v>
      </c>
      <c r="O480" s="185" t="s">
        <v>245</v>
      </c>
      <c r="P480" s="186">
        <v>79587.426692986803</v>
      </c>
      <c r="Q480" s="187">
        <v>6566.8211053429859</v>
      </c>
      <c r="R480" s="187">
        <v>6036.5343987844017</v>
      </c>
      <c r="S480" s="187">
        <v>2751.4800191125419</v>
      </c>
      <c r="T480" s="187">
        <v>6495.9925920101014</v>
      </c>
      <c r="U480" s="187">
        <v>48929.856443678356</v>
      </c>
      <c r="V480" s="187">
        <v>3030711.8267652644</v>
      </c>
      <c r="W480" s="187">
        <v>952155.50688556104</v>
      </c>
      <c r="X480" s="188">
        <f t="shared" si="16"/>
        <v>2897.3084601255064</v>
      </c>
      <c r="Y480" s="189"/>
      <c r="Z480" s="49"/>
      <c r="AA480" s="49"/>
      <c r="AB480" s="49"/>
      <c r="AC480" s="49"/>
      <c r="AD480" s="49"/>
      <c r="AE480" s="49"/>
      <c r="AF480" s="49"/>
      <c r="AG480" s="49"/>
      <c r="AH480" s="49"/>
      <c r="AI480" s="49"/>
      <c r="AJ480" s="49"/>
      <c r="AK480" s="49"/>
      <c r="AL480" s="49"/>
      <c r="AM480" s="49"/>
      <c r="AN480" s="49"/>
      <c r="AO480" s="49"/>
      <c r="AP480" s="49"/>
      <c r="AQ480" s="49"/>
      <c r="AR480" s="49"/>
      <c r="AS480" s="49"/>
      <c r="AT480" s="49"/>
      <c r="AU480" s="49"/>
      <c r="AV480" s="49"/>
      <c r="AW480" s="49"/>
      <c r="AX480" s="49"/>
      <c r="AY480" s="49"/>
      <c r="AZ480" s="49"/>
      <c r="BA480" s="49"/>
      <c r="BB480" s="49"/>
      <c r="BC480" s="49"/>
      <c r="BD480" s="49"/>
      <c r="BE480" s="49"/>
      <c r="BF480" s="49"/>
    </row>
    <row r="481" spans="1:58" x14ac:dyDescent="0.25">
      <c r="A481" s="334"/>
      <c r="B481" s="190" t="s">
        <v>246</v>
      </c>
      <c r="C481" s="191">
        <v>226414.70263421891</v>
      </c>
      <c r="D481" s="192">
        <v>4960.8582388542918</v>
      </c>
      <c r="E481" s="192">
        <v>4521.8604451636793</v>
      </c>
      <c r="F481" s="192">
        <v>8829.6611142821112</v>
      </c>
      <c r="G481" s="192">
        <v>20798.295229607244</v>
      </c>
      <c r="H481" s="192">
        <v>29361.880934421868</v>
      </c>
      <c r="I481" s="192">
        <v>9047875.7624362279</v>
      </c>
      <c r="J481" s="192">
        <v>2842562.2879158743</v>
      </c>
      <c r="K481" s="193">
        <f t="shared" si="15"/>
        <v>9297.6331533390621</v>
      </c>
      <c r="L481" s="192">
        <v>29361.880934421868</v>
      </c>
      <c r="M481" s="322"/>
      <c r="N481" s="334"/>
      <c r="O481" s="190" t="s">
        <v>246</v>
      </c>
      <c r="P481" s="191">
        <v>255448.61294681428</v>
      </c>
      <c r="Q481" s="192">
        <v>20814.350387086692</v>
      </c>
      <c r="R481" s="192">
        <v>19149.20235611976</v>
      </c>
      <c r="S481" s="192">
        <v>8829.6611142821093</v>
      </c>
      <c r="T481" s="192">
        <v>20798.295229607244</v>
      </c>
      <c r="U481" s="192">
        <v>154419.37373070669</v>
      </c>
      <c r="V481" s="192">
        <v>9516350.6756455824</v>
      </c>
      <c r="W481" s="192">
        <v>2989742.5936681055</v>
      </c>
      <c r="X481" s="193">
        <f t="shared" si="16"/>
        <v>9297.6331533390603</v>
      </c>
      <c r="Y481" s="189"/>
      <c r="Z481" s="49"/>
      <c r="AA481" s="49"/>
      <c r="AB481" s="49"/>
      <c r="AC481" s="49"/>
      <c r="AD481" s="49"/>
      <c r="AE481" s="49"/>
      <c r="AF481" s="49"/>
      <c r="AG481" s="49"/>
      <c r="AH481" s="49"/>
      <c r="AI481" s="49"/>
      <c r="AJ481" s="49"/>
      <c r="AK481" s="49"/>
      <c r="AL481" s="49"/>
      <c r="AM481" s="49"/>
      <c r="AN481" s="49"/>
      <c r="AO481" s="49"/>
      <c r="AP481" s="49"/>
      <c r="AQ481" s="49"/>
      <c r="AR481" s="49"/>
      <c r="AS481" s="49"/>
      <c r="AT481" s="49"/>
      <c r="AU481" s="49"/>
      <c r="AV481" s="49"/>
      <c r="AW481" s="49"/>
      <c r="AX481" s="49"/>
      <c r="AY481" s="49"/>
      <c r="AZ481" s="49"/>
      <c r="BA481" s="49"/>
      <c r="BB481" s="49"/>
      <c r="BC481" s="49"/>
      <c r="BD481" s="49"/>
      <c r="BE481" s="49"/>
      <c r="BF481" s="49"/>
    </row>
    <row r="482" spans="1:58" x14ac:dyDescent="0.25">
      <c r="A482" s="334"/>
      <c r="B482" s="190" t="s">
        <v>247</v>
      </c>
      <c r="C482" s="191">
        <v>322720.49016501993</v>
      </c>
      <c r="D482" s="192">
        <v>19019.91636410659</v>
      </c>
      <c r="E482" s="192">
        <v>17379.284142739125</v>
      </c>
      <c r="F482" s="192">
        <v>58174.492601733567</v>
      </c>
      <c r="G482" s="192">
        <v>137728.02082224734</v>
      </c>
      <c r="H482" s="179">
        <v>37421.393315332134</v>
      </c>
      <c r="I482" s="192">
        <v>61756861.300534844</v>
      </c>
      <c r="J482" s="192">
        <v>19403618.244804166</v>
      </c>
      <c r="K482" s="193">
        <f t="shared" si="15"/>
        <v>61257.740709625439</v>
      </c>
      <c r="L482" s="192">
        <v>41384.088044644806</v>
      </c>
      <c r="M482" s="184">
        <f>H482/L482</f>
        <v>0.90424593324280211</v>
      </c>
      <c r="N482" s="334"/>
      <c r="O482" s="190" t="s">
        <v>247</v>
      </c>
      <c r="P482" s="191">
        <v>1565190.843371673</v>
      </c>
      <c r="Q482" s="192">
        <v>139891.49898466063</v>
      </c>
      <c r="R482" s="192">
        <v>128858.40955636118</v>
      </c>
      <c r="S482" s="192">
        <v>58174.492601733567</v>
      </c>
      <c r="T482" s="192">
        <v>137728.02082224734</v>
      </c>
      <c r="U482" s="179">
        <v>1046609.5519005873</v>
      </c>
      <c r="V482" s="192">
        <v>64998016.735809244</v>
      </c>
      <c r="W482" s="192">
        <v>20421969.576483067</v>
      </c>
      <c r="X482" s="193">
        <f t="shared" si="16"/>
        <v>61257.740709625439</v>
      </c>
      <c r="Y482" s="189"/>
      <c r="Z482" s="49"/>
      <c r="AA482" s="49"/>
      <c r="AB482" s="49"/>
      <c r="AC482" s="49"/>
      <c r="AD482" s="49"/>
      <c r="AE482" s="49"/>
      <c r="AF482" s="49"/>
      <c r="AG482" s="49"/>
      <c r="AH482" s="49"/>
      <c r="AI482" s="49"/>
      <c r="AJ482" s="49"/>
      <c r="AK482" s="49"/>
      <c r="AL482" s="49"/>
      <c r="AM482" s="49"/>
      <c r="AN482" s="49"/>
      <c r="AO482" s="49"/>
      <c r="AP482" s="49"/>
      <c r="AQ482" s="49"/>
      <c r="AR482" s="49"/>
      <c r="AS482" s="49"/>
      <c r="AT482" s="49"/>
      <c r="AU482" s="49"/>
      <c r="AV482" s="49"/>
      <c r="AW482" s="49"/>
      <c r="AX482" s="49"/>
      <c r="AY482" s="49"/>
      <c r="AZ482" s="49"/>
      <c r="BA482" s="49"/>
      <c r="BB482" s="49"/>
      <c r="BC482" s="49"/>
      <c r="BD482" s="49"/>
      <c r="BE482" s="49"/>
      <c r="BF482" s="49"/>
    </row>
    <row r="483" spans="1:58" x14ac:dyDescent="0.25">
      <c r="A483" s="334"/>
      <c r="B483" s="190" t="s">
        <v>248</v>
      </c>
      <c r="C483" s="191">
        <v>115881.40937183169</v>
      </c>
      <c r="D483" s="192">
        <v>7334.3152272719235</v>
      </c>
      <c r="E483" s="192">
        <v>6677.1502551283847</v>
      </c>
      <c r="F483" s="192">
        <v>21966.988352302425</v>
      </c>
      <c r="G483" s="192">
        <v>54099.010880435009</v>
      </c>
      <c r="H483" s="192">
        <v>14329.695488645102</v>
      </c>
      <c r="I483" s="192">
        <v>22988167.845719077</v>
      </c>
      <c r="J483" s="192">
        <v>7222227.7748529715</v>
      </c>
      <c r="K483" s="193">
        <f t="shared" si="15"/>
        <v>23131.238734974453</v>
      </c>
      <c r="L483" s="192">
        <v>14329.695488645102</v>
      </c>
      <c r="M483" s="322"/>
      <c r="N483" s="334"/>
      <c r="O483" s="190" t="s">
        <v>248</v>
      </c>
      <c r="P483" s="191">
        <v>587652.28673060995</v>
      </c>
      <c r="Q483" s="192">
        <v>53610.314116810972</v>
      </c>
      <c r="R483" s="192">
        <v>49208.700824777625</v>
      </c>
      <c r="S483" s="192">
        <v>21966.988352302425</v>
      </c>
      <c r="T483" s="192">
        <v>54099.010880435009</v>
      </c>
      <c r="U483" s="192">
        <v>400315.20609696722</v>
      </c>
      <c r="V483" s="192">
        <v>24207247.341955408</v>
      </c>
      <c r="W483" s="192">
        <v>7605227.863891975</v>
      </c>
      <c r="X483" s="193">
        <f t="shared" si="16"/>
        <v>23131.238734974453</v>
      </c>
      <c r="Y483" s="189"/>
      <c r="Z483" s="49"/>
      <c r="AA483" s="49"/>
      <c r="AB483" s="49"/>
      <c r="AC483" s="49"/>
      <c r="AD483" s="49"/>
      <c r="AE483" s="49"/>
      <c r="AF483" s="49"/>
      <c r="AG483" s="49"/>
      <c r="AH483" s="49"/>
      <c r="AI483" s="49"/>
      <c r="AJ483" s="49"/>
      <c r="AK483" s="49"/>
      <c r="AL483" s="49"/>
      <c r="AM483" s="49"/>
      <c r="AN483" s="49"/>
      <c r="AO483" s="49"/>
      <c r="AP483" s="49"/>
      <c r="AQ483" s="49"/>
      <c r="AR483" s="49"/>
      <c r="AS483" s="49"/>
      <c r="AT483" s="49"/>
      <c r="AU483" s="49"/>
      <c r="AV483" s="49"/>
      <c r="AW483" s="49"/>
      <c r="AX483" s="49"/>
      <c r="AY483" s="49"/>
      <c r="AZ483" s="49"/>
      <c r="BA483" s="49"/>
      <c r="BB483" s="49"/>
      <c r="BC483" s="49"/>
      <c r="BD483" s="49"/>
      <c r="BE483" s="49"/>
      <c r="BF483" s="49"/>
    </row>
    <row r="484" spans="1:58" x14ac:dyDescent="0.25">
      <c r="A484" s="334"/>
      <c r="B484" s="190" t="s">
        <v>249</v>
      </c>
      <c r="C484" s="191">
        <v>61816.816755089065</v>
      </c>
      <c r="D484" s="192">
        <v>2288.6072362165751</v>
      </c>
      <c r="E484" s="192">
        <v>2084.8845551389572</v>
      </c>
      <c r="F484" s="192">
        <v>7265.0982895578245</v>
      </c>
      <c r="G484" s="192">
        <v>17131.66057729927</v>
      </c>
      <c r="H484" s="192">
        <v>4900.2303719381871</v>
      </c>
      <c r="I484" s="192">
        <v>7562257.7062829062</v>
      </c>
      <c r="J484" s="192">
        <v>2375826.9619622757</v>
      </c>
      <c r="K484" s="193">
        <f t="shared" si="15"/>
        <v>7650.1484989043884</v>
      </c>
      <c r="L484" s="192">
        <v>4900.2303719381871</v>
      </c>
      <c r="M484" s="322"/>
      <c r="N484" s="334"/>
      <c r="O484" s="190" t="s">
        <v>249</v>
      </c>
      <c r="P484" s="191">
        <v>198531.6039614169</v>
      </c>
      <c r="Q484" s="192">
        <v>17228.597843737549</v>
      </c>
      <c r="R484" s="192">
        <v>15826.466810319656</v>
      </c>
      <c r="S484" s="192">
        <v>7265.0982895578245</v>
      </c>
      <c r="T484" s="192">
        <v>17131.66057729927</v>
      </c>
      <c r="U484" s="192">
        <v>127940.62779640802</v>
      </c>
      <c r="V484" s="192">
        <v>7947098.8993895892</v>
      </c>
      <c r="W484" s="192">
        <v>2496732.1357897618</v>
      </c>
      <c r="X484" s="193">
        <f t="shared" si="16"/>
        <v>7650.1484989043884</v>
      </c>
      <c r="Y484" s="189"/>
      <c r="Z484" s="49"/>
      <c r="AA484" s="49"/>
      <c r="AB484" s="49"/>
      <c r="AC484" s="49"/>
      <c r="AD484" s="49"/>
      <c r="AE484" s="49"/>
      <c r="AF484" s="49"/>
      <c r="AG484" s="49"/>
      <c r="AH484" s="49"/>
      <c r="AI484" s="49"/>
      <c r="AJ484" s="49"/>
      <c r="AK484" s="49"/>
      <c r="AL484" s="49"/>
      <c r="AM484" s="49"/>
      <c r="AN484" s="49"/>
      <c r="AO484" s="49"/>
      <c r="AP484" s="49"/>
      <c r="AQ484" s="49"/>
      <c r="AR484" s="49"/>
      <c r="AS484" s="49"/>
      <c r="AT484" s="49"/>
      <c r="AU484" s="49"/>
      <c r="AV484" s="49"/>
      <c r="AW484" s="49"/>
      <c r="AX484" s="49"/>
      <c r="AY484" s="49"/>
      <c r="AZ484" s="49"/>
      <c r="BA484" s="49"/>
      <c r="BB484" s="49"/>
      <c r="BC484" s="49"/>
      <c r="BD484" s="49"/>
      <c r="BE484" s="49"/>
      <c r="BF484" s="49"/>
    </row>
    <row r="485" spans="1:58" x14ac:dyDescent="0.25">
      <c r="A485" s="334"/>
      <c r="B485" s="190" t="s">
        <v>250</v>
      </c>
      <c r="C485" s="191">
        <v>219386.37768845935</v>
      </c>
      <c r="D485" s="192">
        <v>5476.893372683262</v>
      </c>
      <c r="E485" s="192">
        <v>4984.7206804226907</v>
      </c>
      <c r="F485" s="192">
        <v>10221.943473011872</v>
      </c>
      <c r="G485" s="192">
        <v>24104.144606741218</v>
      </c>
      <c r="H485" s="192">
        <v>34262.415222212549</v>
      </c>
      <c r="I485" s="192">
        <v>10638735.128612526</v>
      </c>
      <c r="J485" s="192">
        <v>3342361.0206134222</v>
      </c>
      <c r="K485" s="193">
        <f t="shared" si="15"/>
        <v>10763.706477081501</v>
      </c>
      <c r="L485" s="192">
        <v>34262.415222212549</v>
      </c>
      <c r="M485" s="322"/>
      <c r="N485" s="334"/>
      <c r="O485" s="190" t="s">
        <v>250</v>
      </c>
      <c r="P485" s="191">
        <v>279852.29910738551</v>
      </c>
      <c r="Q485" s="192">
        <v>24240.539094476684</v>
      </c>
      <c r="R485" s="192">
        <v>22267.748366491225</v>
      </c>
      <c r="S485" s="192">
        <v>10221.943473011872</v>
      </c>
      <c r="T485" s="192">
        <v>24104.144606741218</v>
      </c>
      <c r="U485" s="192">
        <v>180011.68979001071</v>
      </c>
      <c r="V485" s="192">
        <v>11181520.332565855</v>
      </c>
      <c r="W485" s="192">
        <v>3512887.317802656</v>
      </c>
      <c r="X485" s="193">
        <f t="shared" si="16"/>
        <v>10763.706477081501</v>
      </c>
      <c r="Y485" s="189"/>
      <c r="Z485" s="49"/>
      <c r="AA485" s="49"/>
      <c r="AB485" s="49"/>
      <c r="AC485" s="49"/>
      <c r="AD485" s="49"/>
      <c r="AE485" s="49"/>
      <c r="AF485" s="49"/>
      <c r="AG485" s="49"/>
      <c r="AH485" s="49"/>
      <c r="AI485" s="49"/>
      <c r="AJ485" s="49"/>
      <c r="AK485" s="49"/>
      <c r="AL485" s="49"/>
      <c r="AM485" s="49"/>
      <c r="AN485" s="49"/>
      <c r="AO485" s="49"/>
      <c r="AP485" s="49"/>
      <c r="AQ485" s="49"/>
      <c r="AR485" s="49"/>
      <c r="AS485" s="49"/>
      <c r="AT485" s="49"/>
      <c r="AU485" s="49"/>
      <c r="AV485" s="49"/>
      <c r="AW485" s="49"/>
      <c r="AX485" s="49"/>
      <c r="AY485" s="49"/>
      <c r="AZ485" s="49"/>
      <c r="BA485" s="49"/>
      <c r="BB485" s="49"/>
      <c r="BC485" s="49"/>
      <c r="BD485" s="49"/>
      <c r="BE485" s="49"/>
      <c r="BF485" s="49"/>
    </row>
    <row r="486" spans="1:58" x14ac:dyDescent="0.25">
      <c r="A486" s="334"/>
      <c r="B486" s="190" t="s">
        <v>251</v>
      </c>
      <c r="C486" s="191">
        <v>29563.986742761903</v>
      </c>
      <c r="D486" s="192">
        <v>1380.2368921989635</v>
      </c>
      <c r="E486" s="192">
        <v>1245.3168153029246</v>
      </c>
      <c r="F486" s="192">
        <v>4358.4978423561988</v>
      </c>
      <c r="G486" s="192">
        <v>9707.8983220398222</v>
      </c>
      <c r="H486" s="192">
        <v>2753.7939685085553</v>
      </c>
      <c r="I486" s="192">
        <v>4370272.4239305416</v>
      </c>
      <c r="J486" s="192">
        <v>1385976.9351333426</v>
      </c>
      <c r="K486" s="193">
        <f t="shared" si="15"/>
        <v>4589.4982280010772</v>
      </c>
      <c r="L486" s="192">
        <v>2753.7939685085553</v>
      </c>
      <c r="M486" s="322"/>
      <c r="N486" s="334"/>
      <c r="O486" s="190" t="s">
        <v>251</v>
      </c>
      <c r="P486" s="191">
        <v>108940.77484865463</v>
      </c>
      <c r="Q486" s="192">
        <v>10008.380494435027</v>
      </c>
      <c r="R486" s="192">
        <v>9082.1377562464695</v>
      </c>
      <c r="S486" s="192">
        <v>4358.4978423561988</v>
      </c>
      <c r="T486" s="192">
        <v>9707.8983220398222</v>
      </c>
      <c r="U486" s="192">
        <v>71057.463409137243</v>
      </c>
      <c r="V486" s="192">
        <v>4601134.2844909942</v>
      </c>
      <c r="W486" s="192">
        <v>1459200.0548270484</v>
      </c>
      <c r="X486" s="193">
        <f t="shared" si="16"/>
        <v>4589.4982280010772</v>
      </c>
      <c r="Y486" s="189"/>
      <c r="Z486" s="49"/>
      <c r="AA486" s="49"/>
      <c r="AB486" s="49"/>
      <c r="AC486" s="49"/>
      <c r="AD486" s="49"/>
      <c r="AE486" s="49"/>
      <c r="AF486" s="49"/>
      <c r="AG486" s="49"/>
      <c r="AH486" s="49"/>
      <c r="AI486" s="49"/>
      <c r="AJ486" s="49"/>
      <c r="AK486" s="49"/>
      <c r="AL486" s="49"/>
      <c r="AM486" s="49"/>
      <c r="AN486" s="49"/>
      <c r="AO486" s="49"/>
      <c r="AP486" s="49"/>
      <c r="AQ486" s="49"/>
      <c r="AR486" s="49"/>
      <c r="AS486" s="49"/>
      <c r="AT486" s="49"/>
      <c r="AU486" s="49"/>
      <c r="AV486" s="49"/>
      <c r="AW486" s="49"/>
      <c r="AX486" s="49"/>
      <c r="AY486" s="49"/>
      <c r="AZ486" s="49"/>
      <c r="BA486" s="49"/>
      <c r="BB486" s="49"/>
      <c r="BC486" s="49"/>
      <c r="BD486" s="49"/>
      <c r="BE486" s="49"/>
      <c r="BF486" s="49"/>
    </row>
    <row r="487" spans="1:58" x14ac:dyDescent="0.25">
      <c r="A487" s="334"/>
      <c r="B487" s="190" t="s">
        <v>252</v>
      </c>
      <c r="C487" s="191">
        <v>247514.03370861959</v>
      </c>
      <c r="D487" s="192">
        <v>15107.534810858166</v>
      </c>
      <c r="E487" s="192">
        <v>13779.573018991156</v>
      </c>
      <c r="F487" s="192">
        <v>42819.938689690214</v>
      </c>
      <c r="G487" s="192">
        <v>105272.20630092011</v>
      </c>
      <c r="H487" s="192">
        <v>33145.761451133367</v>
      </c>
      <c r="I487" s="192">
        <v>50922964.903156608</v>
      </c>
      <c r="J487" s="192">
        <v>15995434.639618792</v>
      </c>
      <c r="K487" s="193">
        <f t="shared" si="15"/>
        <v>45089.395440243796</v>
      </c>
      <c r="L487" s="192">
        <v>33145.761451133367</v>
      </c>
      <c r="M487" s="322"/>
      <c r="N487" s="334"/>
      <c r="O487" s="190" t="s">
        <v>252</v>
      </c>
      <c r="P487" s="191">
        <v>1256167.6306616766</v>
      </c>
      <c r="Q487" s="192">
        <v>111126.24135013255</v>
      </c>
      <c r="R487" s="192">
        <v>102129.87211636096</v>
      </c>
      <c r="S487" s="192">
        <v>42819.938689690207</v>
      </c>
      <c r="T487" s="192">
        <v>105272.20630092011</v>
      </c>
      <c r="U487" s="192">
        <v>861227.69512879616</v>
      </c>
      <c r="V487" s="192">
        <v>53504450.588115945</v>
      </c>
      <c r="W487" s="192">
        <v>16806305.651886988</v>
      </c>
      <c r="X487" s="193">
        <f t="shared" si="16"/>
        <v>45089.395440243788</v>
      </c>
      <c r="Y487" s="189"/>
      <c r="Z487" s="49"/>
      <c r="AA487" s="49"/>
      <c r="AB487" s="49"/>
      <c r="AC487" s="49"/>
      <c r="AD487" s="49"/>
      <c r="AE487" s="49"/>
      <c r="AF487" s="49"/>
      <c r="AG487" s="49"/>
      <c r="AH487" s="49"/>
      <c r="AI487" s="49"/>
      <c r="AJ487" s="49"/>
      <c r="AK487" s="49"/>
      <c r="AL487" s="49"/>
      <c r="AM487" s="49"/>
      <c r="AN487" s="49"/>
      <c r="AO487" s="49"/>
      <c r="AP487" s="49"/>
      <c r="AQ487" s="49"/>
      <c r="AR487" s="49"/>
      <c r="AS487" s="49"/>
      <c r="AT487" s="49"/>
      <c r="AU487" s="49"/>
      <c r="AV487" s="49"/>
      <c r="AW487" s="49"/>
      <c r="AX487" s="49"/>
      <c r="AY487" s="49"/>
      <c r="AZ487" s="49"/>
      <c r="BA487" s="49"/>
      <c r="BB487" s="49"/>
      <c r="BC487" s="49"/>
      <c r="BD487" s="49"/>
      <c r="BE487" s="49"/>
      <c r="BF487" s="49"/>
    </row>
    <row r="488" spans="1:58" x14ac:dyDescent="0.25">
      <c r="A488" s="334"/>
      <c r="B488" s="190" t="s">
        <v>253</v>
      </c>
      <c r="C488" s="191">
        <v>10801.358176364558</v>
      </c>
      <c r="D488" s="192">
        <v>348.18404591828448</v>
      </c>
      <c r="E488" s="192">
        <v>317.35496327633786</v>
      </c>
      <c r="F488" s="192">
        <v>1111.8597133214687</v>
      </c>
      <c r="G488" s="192">
        <v>2619.6457195745716</v>
      </c>
      <c r="H488" s="192">
        <v>690.85487798867268</v>
      </c>
      <c r="I488" s="192">
        <v>1148119.7494562785</v>
      </c>
      <c r="J488" s="192">
        <v>360774.84895128867</v>
      </c>
      <c r="K488" s="193">
        <f t="shared" si="15"/>
        <v>1170.7882781275064</v>
      </c>
      <c r="L488" s="192">
        <v>690.85487798867268</v>
      </c>
      <c r="M488" s="322"/>
      <c r="N488" s="334"/>
      <c r="O488" s="190" t="s">
        <v>253</v>
      </c>
      <c r="P488" s="191">
        <v>30121.901614441722</v>
      </c>
      <c r="Q488" s="192">
        <v>2630.3890119246144</v>
      </c>
      <c r="R488" s="192">
        <v>2420.1664603996792</v>
      </c>
      <c r="S488" s="192">
        <v>1111.8597133214687</v>
      </c>
      <c r="T488" s="192">
        <v>2619.6457195745716</v>
      </c>
      <c r="U488" s="192">
        <v>19554.91535288647</v>
      </c>
      <c r="V488" s="192">
        <v>1207584.2668022742</v>
      </c>
      <c r="W488" s="192">
        <v>379460.44870263583</v>
      </c>
      <c r="X488" s="193">
        <f t="shared" si="16"/>
        <v>1170.7882781275064</v>
      </c>
      <c r="Y488" s="189"/>
      <c r="Z488" s="49"/>
      <c r="AA488" s="49"/>
      <c r="AB488" s="49"/>
      <c r="AC488" s="49"/>
      <c r="AD488" s="49"/>
      <c r="AE488" s="49"/>
      <c r="AF488" s="49"/>
      <c r="AG488" s="49"/>
      <c r="AH488" s="49"/>
      <c r="AI488" s="49"/>
      <c r="AJ488" s="49"/>
      <c r="AK488" s="49"/>
      <c r="AL488" s="49"/>
      <c r="AM488" s="49"/>
      <c r="AN488" s="49"/>
      <c r="AO488" s="49"/>
      <c r="AP488" s="49"/>
      <c r="AQ488" s="49"/>
      <c r="AR488" s="49"/>
      <c r="AS488" s="49"/>
      <c r="AT488" s="49"/>
      <c r="AU488" s="49"/>
      <c r="AV488" s="49"/>
      <c r="AW488" s="49"/>
      <c r="AX488" s="49"/>
      <c r="AY488" s="49"/>
      <c r="AZ488" s="49"/>
      <c r="BA488" s="49"/>
      <c r="BB488" s="49"/>
      <c r="BC488" s="49"/>
      <c r="BD488" s="49"/>
      <c r="BE488" s="49"/>
      <c r="BF488" s="49"/>
    </row>
    <row r="489" spans="1:58" ht="15.75" thickBot="1" x14ac:dyDescent="0.3">
      <c r="A489" s="335"/>
      <c r="B489" s="198" t="s">
        <v>254</v>
      </c>
      <c r="C489" s="199">
        <v>1287922.3329875935</v>
      </c>
      <c r="D489" s="200">
        <v>56741.007195400729</v>
      </c>
      <c r="E489" s="200">
        <v>51741.497809665067</v>
      </c>
      <c r="F489" s="200">
        <v>157499.96009536821</v>
      </c>
      <c r="G489" s="200">
        <v>377956.87505087472</v>
      </c>
      <c r="H489" s="200">
        <v>158733.74309182246</v>
      </c>
      <c r="I489" s="200">
        <v>171316925.99290395</v>
      </c>
      <c r="J489" s="200">
        <v>53834114.277216658</v>
      </c>
      <c r="K489" s="201">
        <f t="shared" si="15"/>
        <v>165847.45798042271</v>
      </c>
      <c r="L489" s="200">
        <v>162696.43782113513</v>
      </c>
      <c r="M489" s="184">
        <f>H489/L489</f>
        <v>0.97564362943416638</v>
      </c>
      <c r="N489" s="335"/>
      <c r="O489" s="198" t="s">
        <v>254</v>
      </c>
      <c r="P489" s="199">
        <v>4361493.3799356595</v>
      </c>
      <c r="Q489" s="200">
        <v>386117.13238860772</v>
      </c>
      <c r="R489" s="200">
        <v>354979.23864586098</v>
      </c>
      <c r="S489" s="200">
        <v>157499.96009536821</v>
      </c>
      <c r="T489" s="200">
        <v>377956.87505087472</v>
      </c>
      <c r="U489" s="200">
        <v>2910066.3796491781</v>
      </c>
      <c r="V489" s="200">
        <v>180194114.95154017</v>
      </c>
      <c r="W489" s="200">
        <v>56623681.149937794</v>
      </c>
      <c r="X489" s="201">
        <f t="shared" si="16"/>
        <v>165847.45798042271</v>
      </c>
      <c r="Y489" s="189"/>
      <c r="Z489" s="49"/>
      <c r="AA489" s="49"/>
      <c r="AB489" s="49"/>
      <c r="AC489" s="49"/>
      <c r="AD489" s="49"/>
      <c r="AE489" s="49"/>
      <c r="AF489" s="49"/>
      <c r="AG489" s="49"/>
      <c r="AH489" s="49"/>
      <c r="AI489" s="49"/>
      <c r="AJ489" s="49"/>
      <c r="AK489" s="49"/>
      <c r="AL489" s="49"/>
      <c r="AM489" s="49"/>
      <c r="AN489" s="49"/>
      <c r="AO489" s="49"/>
      <c r="AP489" s="49"/>
      <c r="AQ489" s="49"/>
      <c r="AR489" s="49"/>
      <c r="AS489" s="49"/>
      <c r="AT489" s="49"/>
      <c r="AU489" s="49"/>
      <c r="AV489" s="49"/>
      <c r="AW489" s="49"/>
      <c r="AX489" s="49"/>
      <c r="AY489" s="49"/>
      <c r="AZ489" s="49"/>
      <c r="BA489" s="49"/>
      <c r="BB489" s="49"/>
      <c r="BC489" s="49"/>
      <c r="BD489" s="49"/>
      <c r="BE489" s="49"/>
      <c r="BF489" s="49"/>
    </row>
    <row r="490" spans="1:58" ht="15.75" thickTop="1" x14ac:dyDescent="0.25">
      <c r="A490" s="333">
        <f>A480+1</f>
        <v>2050</v>
      </c>
      <c r="B490" s="185" t="s">
        <v>245</v>
      </c>
      <c r="C490" s="186">
        <v>55580.219020225995</v>
      </c>
      <c r="D490" s="187">
        <v>851.66822053332828</v>
      </c>
      <c r="E490" s="187">
        <v>776.14758030736834</v>
      </c>
      <c r="F490" s="187">
        <v>2842.278859743255</v>
      </c>
      <c r="G490" s="187">
        <v>6710.3603475464324</v>
      </c>
      <c r="H490" s="187">
        <v>1929.3521378762218</v>
      </c>
      <c r="I490" s="187">
        <v>2976766.3214765168</v>
      </c>
      <c r="J490" s="187">
        <v>935207.50495555252</v>
      </c>
      <c r="K490" s="188">
        <f t="shared" si="15"/>
        <v>2992.9196393096472</v>
      </c>
      <c r="L490" s="187">
        <v>1929.3521378762218</v>
      </c>
      <c r="M490" s="322"/>
      <c r="N490" s="333">
        <f>N480+1</f>
        <v>2050</v>
      </c>
      <c r="O490" s="185" t="s">
        <v>245</v>
      </c>
      <c r="P490" s="186">
        <v>82213.81177385537</v>
      </c>
      <c r="Q490" s="187">
        <v>6783.5262018193025</v>
      </c>
      <c r="R490" s="187">
        <v>6235.7400339442847</v>
      </c>
      <c r="S490" s="187">
        <v>2842.278859743255</v>
      </c>
      <c r="T490" s="187">
        <v>6710.3603475464324</v>
      </c>
      <c r="U490" s="187">
        <v>50544.541706319731</v>
      </c>
      <c r="V490" s="187">
        <v>3130725.3170485175</v>
      </c>
      <c r="W490" s="187">
        <v>983576.63861278421</v>
      </c>
      <c r="X490" s="188">
        <f t="shared" si="16"/>
        <v>2992.9196393096472</v>
      </c>
      <c r="Y490" s="189"/>
      <c r="Z490" s="49"/>
      <c r="AA490" s="49"/>
      <c r="AB490" s="49"/>
      <c r="AC490" s="49"/>
      <c r="AD490" s="49"/>
      <c r="AE490" s="49"/>
      <c r="AF490" s="49"/>
      <c r="AG490" s="49"/>
      <c r="AH490" s="49"/>
      <c r="AI490" s="49"/>
      <c r="AJ490" s="49"/>
      <c r="AK490" s="49"/>
      <c r="AL490" s="49"/>
      <c r="AM490" s="49"/>
      <c r="AN490" s="49"/>
      <c r="AO490" s="49"/>
      <c r="AP490" s="49"/>
      <c r="AQ490" s="49"/>
      <c r="AR490" s="49"/>
      <c r="AS490" s="49"/>
      <c r="AT490" s="49"/>
      <c r="AU490" s="49"/>
      <c r="AV490" s="49"/>
      <c r="AW490" s="49"/>
      <c r="AX490" s="49"/>
      <c r="AY490" s="49"/>
      <c r="AZ490" s="49"/>
      <c r="BA490" s="49"/>
      <c r="BB490" s="49"/>
      <c r="BC490" s="49"/>
      <c r="BD490" s="49"/>
      <c r="BE490" s="49"/>
      <c r="BF490" s="49"/>
    </row>
    <row r="491" spans="1:58" x14ac:dyDescent="0.25">
      <c r="A491" s="334"/>
      <c r="B491" s="190" t="s">
        <v>246</v>
      </c>
      <c r="C491" s="191">
        <v>233886.38782114806</v>
      </c>
      <c r="D491" s="192">
        <v>5124.5665607364826</v>
      </c>
      <c r="E491" s="192">
        <v>4671.0818398540796</v>
      </c>
      <c r="F491" s="192">
        <v>9121.0399310534176</v>
      </c>
      <c r="G491" s="192">
        <v>21484.638972184275</v>
      </c>
      <c r="H491" s="192">
        <v>30330.823005257782</v>
      </c>
      <c r="I491" s="192">
        <v>9346455.6625966206</v>
      </c>
      <c r="J491" s="192">
        <v>2936366.8434170973</v>
      </c>
      <c r="K491" s="193">
        <f t="shared" si="15"/>
        <v>9604.4550473992476</v>
      </c>
      <c r="L491" s="192">
        <v>30330.823005257782</v>
      </c>
      <c r="M491" s="322"/>
      <c r="N491" s="334"/>
      <c r="O491" s="190" t="s">
        <v>246</v>
      </c>
      <c r="P491" s="191">
        <v>263878.41717405908</v>
      </c>
      <c r="Q491" s="192">
        <v>21501.223949860549</v>
      </c>
      <c r="R491" s="192">
        <v>19781.126033871707</v>
      </c>
      <c r="S491" s="192">
        <v>9121.0399310534158</v>
      </c>
      <c r="T491" s="192">
        <v>21484.638972184275</v>
      </c>
      <c r="U491" s="192">
        <v>159515.21306381997</v>
      </c>
      <c r="V491" s="192">
        <v>9830390.2479418833</v>
      </c>
      <c r="W491" s="192">
        <v>3088404.0992591525</v>
      </c>
      <c r="X491" s="193">
        <f t="shared" si="16"/>
        <v>9604.4550473992458</v>
      </c>
      <c r="Y491" s="189"/>
      <c r="Z491" s="49"/>
      <c r="AA491" s="49"/>
      <c r="AB491" s="49"/>
      <c r="AC491" s="49"/>
      <c r="AD491" s="49"/>
      <c r="AE491" s="49"/>
      <c r="AF491" s="49"/>
      <c r="AG491" s="49"/>
      <c r="AH491" s="49"/>
      <c r="AI491" s="49"/>
      <c r="AJ491" s="49"/>
      <c r="AK491" s="49"/>
      <c r="AL491" s="49"/>
      <c r="AM491" s="49"/>
      <c r="AN491" s="49"/>
      <c r="AO491" s="49"/>
      <c r="AP491" s="49"/>
      <c r="AQ491" s="49"/>
      <c r="AR491" s="49"/>
      <c r="AS491" s="49"/>
      <c r="AT491" s="49"/>
      <c r="AU491" s="49"/>
      <c r="AV491" s="49"/>
      <c r="AW491" s="49"/>
      <c r="AX491" s="49"/>
      <c r="AY491" s="49"/>
      <c r="AZ491" s="49"/>
      <c r="BA491" s="49"/>
      <c r="BB491" s="49"/>
      <c r="BC491" s="49"/>
      <c r="BD491" s="49"/>
      <c r="BE491" s="49"/>
      <c r="BF491" s="49"/>
    </row>
    <row r="492" spans="1:58" x14ac:dyDescent="0.25">
      <c r="A492" s="334"/>
      <c r="B492" s="190" t="s">
        <v>247</v>
      </c>
      <c r="C492" s="191">
        <v>336289.88301882509</v>
      </c>
      <c r="D492" s="192">
        <v>19875.812600491379</v>
      </c>
      <c r="E492" s="192">
        <v>18161.351929162378</v>
      </c>
      <c r="F492" s="192">
        <v>60792.344768811556</v>
      </c>
      <c r="G492" s="192">
        <v>143925.78175924841</v>
      </c>
      <c r="H492" s="179">
        <v>39105.356014522069</v>
      </c>
      <c r="I492" s="192">
        <v>64535920.05905889</v>
      </c>
      <c r="J492" s="192">
        <v>20276781.065820344</v>
      </c>
      <c r="K492" s="193">
        <f t="shared" si="15"/>
        <v>64014.339041558567</v>
      </c>
      <c r="L492" s="192">
        <v>43246.372006653808</v>
      </c>
      <c r="M492" s="184">
        <f>H492/L492</f>
        <v>0.90424593324280222</v>
      </c>
      <c r="N492" s="334"/>
      <c r="O492" s="190" t="s">
        <v>247</v>
      </c>
      <c r="P492" s="191">
        <v>1635624.4313233974</v>
      </c>
      <c r="Q492" s="192">
        <v>146186.61643897029</v>
      </c>
      <c r="R492" s="192">
        <v>134657.03798639739</v>
      </c>
      <c r="S492" s="192">
        <v>60792.344768811556</v>
      </c>
      <c r="T492" s="192">
        <v>143925.78175924841</v>
      </c>
      <c r="U492" s="179">
        <v>1093706.9817361133</v>
      </c>
      <c r="V492" s="192">
        <v>67922927.488920629</v>
      </c>
      <c r="W492" s="192">
        <v>21340958.207424797</v>
      </c>
      <c r="X492" s="193">
        <f t="shared" si="16"/>
        <v>64014.339041558567</v>
      </c>
      <c r="Y492" s="189"/>
      <c r="Z492" s="49"/>
      <c r="AA492" s="49"/>
      <c r="AB492" s="49"/>
      <c r="AC492" s="49"/>
      <c r="AD492" s="49"/>
      <c r="AE492" s="49"/>
      <c r="AF492" s="49"/>
      <c r="AG492" s="49"/>
      <c r="AH492" s="49"/>
      <c r="AI492" s="49"/>
      <c r="AJ492" s="49"/>
      <c r="AK492" s="49"/>
      <c r="AL492" s="49"/>
      <c r="AM492" s="49"/>
      <c r="AN492" s="49"/>
      <c r="AO492" s="49"/>
      <c r="AP492" s="49"/>
      <c r="AQ492" s="49"/>
      <c r="AR492" s="49"/>
      <c r="AS492" s="49"/>
      <c r="AT492" s="49"/>
      <c r="AU492" s="49"/>
      <c r="AV492" s="49"/>
      <c r="AW492" s="49"/>
      <c r="AX492" s="49"/>
      <c r="AY492" s="49"/>
      <c r="AZ492" s="49"/>
      <c r="BA492" s="49"/>
      <c r="BB492" s="49"/>
      <c r="BC492" s="49"/>
      <c r="BD492" s="49"/>
      <c r="BE492" s="49"/>
      <c r="BF492" s="49"/>
    </row>
    <row r="493" spans="1:58" x14ac:dyDescent="0.25">
      <c r="A493" s="334"/>
      <c r="B493" s="190" t="s">
        <v>248</v>
      </c>
      <c r="C493" s="191">
        <v>118897.5333871664</v>
      </c>
      <c r="D493" s="192">
        <v>7547.0103688628078</v>
      </c>
      <c r="E493" s="192">
        <v>6870.7876125271068</v>
      </c>
      <c r="F493" s="192">
        <v>22604.031014519194</v>
      </c>
      <c r="G493" s="192">
        <v>55667.882195967613</v>
      </c>
      <c r="H493" s="192">
        <v>14745.256657815808</v>
      </c>
      <c r="I493" s="192">
        <v>23654824.713244926</v>
      </c>
      <c r="J493" s="192">
        <v>7431672.3803237071</v>
      </c>
      <c r="K493" s="193">
        <f t="shared" si="15"/>
        <v>23802.044658288709</v>
      </c>
      <c r="L493" s="192">
        <v>14745.256657815808</v>
      </c>
      <c r="M493" s="322"/>
      <c r="N493" s="334"/>
      <c r="O493" s="190" t="s">
        <v>248</v>
      </c>
      <c r="P493" s="191">
        <v>604694.20304579753</v>
      </c>
      <c r="Q493" s="192">
        <v>55165.013226198484</v>
      </c>
      <c r="R493" s="192">
        <v>50635.753148696174</v>
      </c>
      <c r="S493" s="192">
        <v>22604.031014519194</v>
      </c>
      <c r="T493" s="192">
        <v>55667.882195967613</v>
      </c>
      <c r="U493" s="192">
        <v>411924.34707377927</v>
      </c>
      <c r="V493" s="192">
        <v>24909257.514872111</v>
      </c>
      <c r="W493" s="192">
        <v>7825779.4719448425</v>
      </c>
      <c r="X493" s="193">
        <f t="shared" si="16"/>
        <v>23802.044658288709</v>
      </c>
      <c r="Y493" s="189"/>
      <c r="Z493" s="49"/>
      <c r="AA493" s="49"/>
      <c r="AB493" s="49"/>
      <c r="AC493" s="49"/>
      <c r="AD493" s="49"/>
      <c r="AE493" s="49"/>
      <c r="AF493" s="49"/>
      <c r="AG493" s="49"/>
      <c r="AH493" s="49"/>
      <c r="AI493" s="49"/>
      <c r="AJ493" s="49"/>
      <c r="AK493" s="49"/>
      <c r="AL493" s="49"/>
      <c r="AM493" s="49"/>
      <c r="AN493" s="49"/>
      <c r="AO493" s="49"/>
      <c r="AP493" s="49"/>
      <c r="AQ493" s="49"/>
      <c r="AR493" s="49"/>
      <c r="AS493" s="49"/>
      <c r="AT493" s="49"/>
      <c r="AU493" s="49"/>
      <c r="AV493" s="49"/>
      <c r="AW493" s="49"/>
      <c r="AX493" s="49"/>
      <c r="AY493" s="49"/>
      <c r="AZ493" s="49"/>
      <c r="BA493" s="49"/>
      <c r="BB493" s="49"/>
      <c r="BC493" s="49"/>
      <c r="BD493" s="49"/>
      <c r="BE493" s="49"/>
      <c r="BF493" s="49"/>
    </row>
    <row r="494" spans="1:58" x14ac:dyDescent="0.25">
      <c r="A494" s="334"/>
      <c r="B494" s="190" t="s">
        <v>249</v>
      </c>
      <c r="C494" s="191">
        <v>64788.049574016542</v>
      </c>
      <c r="D494" s="192">
        <v>2403.0375980274039</v>
      </c>
      <c r="E494" s="192">
        <v>2189.1287828959048</v>
      </c>
      <c r="F494" s="192">
        <v>7628.353204035715</v>
      </c>
      <c r="G494" s="192">
        <v>17988.243606164233</v>
      </c>
      <c r="H494" s="192">
        <v>5145.2418905350951</v>
      </c>
      <c r="I494" s="192">
        <v>7940370.5915970504</v>
      </c>
      <c r="J494" s="192">
        <v>2494618.3100603893</v>
      </c>
      <c r="K494" s="193">
        <f t="shared" si="15"/>
        <v>8032.6559238496075</v>
      </c>
      <c r="L494" s="192">
        <v>5145.2418905350951</v>
      </c>
      <c r="M494" s="322"/>
      <c r="N494" s="334"/>
      <c r="O494" s="190" t="s">
        <v>249</v>
      </c>
      <c r="P494" s="191">
        <v>208458.18415948772</v>
      </c>
      <c r="Q494" s="192">
        <v>18090.027735924425</v>
      </c>
      <c r="R494" s="192">
        <v>16617.790150835637</v>
      </c>
      <c r="S494" s="192">
        <v>7628.353204035715</v>
      </c>
      <c r="T494" s="192">
        <v>17988.243606164233</v>
      </c>
      <c r="U494" s="192">
        <v>134337.65918622841</v>
      </c>
      <c r="V494" s="192">
        <v>8344453.8443590682</v>
      </c>
      <c r="W494" s="192">
        <v>2621568.7425792497</v>
      </c>
      <c r="X494" s="193">
        <f t="shared" si="16"/>
        <v>8032.6559238496075</v>
      </c>
      <c r="Y494" s="189"/>
      <c r="Z494" s="49"/>
      <c r="AA494" s="49"/>
      <c r="AB494" s="49"/>
      <c r="AC494" s="49"/>
      <c r="AD494" s="49"/>
      <c r="AE494" s="49"/>
      <c r="AF494" s="49"/>
      <c r="AG494" s="49"/>
      <c r="AH494" s="49"/>
      <c r="AI494" s="49"/>
      <c r="AJ494" s="49"/>
      <c r="AK494" s="49"/>
      <c r="AL494" s="49"/>
      <c r="AM494" s="49"/>
      <c r="AN494" s="49"/>
      <c r="AO494" s="49"/>
      <c r="AP494" s="49"/>
      <c r="AQ494" s="49"/>
      <c r="AR494" s="49"/>
      <c r="AS494" s="49"/>
      <c r="AT494" s="49"/>
      <c r="AU494" s="49"/>
      <c r="AV494" s="49"/>
      <c r="AW494" s="49"/>
      <c r="AX494" s="49"/>
      <c r="AY494" s="49"/>
      <c r="AZ494" s="49"/>
      <c r="BA494" s="49"/>
      <c r="BB494" s="49"/>
      <c r="BC494" s="49"/>
      <c r="BD494" s="49"/>
      <c r="BE494" s="49"/>
      <c r="BF494" s="49"/>
    </row>
    <row r="495" spans="1:58" x14ac:dyDescent="0.25">
      <c r="A495" s="334"/>
      <c r="B495" s="190" t="s">
        <v>250</v>
      </c>
      <c r="C495" s="191">
        <v>230355.6965728823</v>
      </c>
      <c r="D495" s="192">
        <v>5750.7380413174251</v>
      </c>
      <c r="E495" s="192">
        <v>5233.9567144438251</v>
      </c>
      <c r="F495" s="192">
        <v>10733.040646662464</v>
      </c>
      <c r="G495" s="192">
        <v>25309.35183707828</v>
      </c>
      <c r="H495" s="192">
        <v>35975.535983323171</v>
      </c>
      <c r="I495" s="192">
        <v>11170671.885043152</v>
      </c>
      <c r="J495" s="192">
        <v>3509479.0716440934</v>
      </c>
      <c r="K495" s="193">
        <f t="shared" si="15"/>
        <v>11301.891800935575</v>
      </c>
      <c r="L495" s="192">
        <v>35975.535983323171</v>
      </c>
      <c r="M495" s="322"/>
      <c r="N495" s="334"/>
      <c r="O495" s="190" t="s">
        <v>250</v>
      </c>
      <c r="P495" s="191">
        <v>293844.91406275477</v>
      </c>
      <c r="Q495" s="192">
        <v>25452.566049200515</v>
      </c>
      <c r="R495" s="192">
        <v>23381.135784815786</v>
      </c>
      <c r="S495" s="192">
        <v>10733.040646662464</v>
      </c>
      <c r="T495" s="192">
        <v>25309.35183707828</v>
      </c>
      <c r="U495" s="192">
        <v>189012.27427951124</v>
      </c>
      <c r="V495" s="192">
        <v>11740596.349194149</v>
      </c>
      <c r="W495" s="192">
        <v>3688531.6836927882</v>
      </c>
      <c r="X495" s="193">
        <f t="shared" si="16"/>
        <v>11301.891800935575</v>
      </c>
      <c r="Y495" s="189"/>
      <c r="Z495" s="49"/>
      <c r="AA495" s="49"/>
      <c r="AB495" s="49"/>
      <c r="AC495" s="49"/>
      <c r="AD495" s="49"/>
      <c r="AE495" s="49"/>
      <c r="AF495" s="49"/>
      <c r="AG495" s="49"/>
      <c r="AH495" s="49"/>
      <c r="AI495" s="49"/>
      <c r="AJ495" s="49"/>
      <c r="AK495" s="49"/>
      <c r="AL495" s="49"/>
      <c r="AM495" s="49"/>
      <c r="AN495" s="49"/>
      <c r="AO495" s="49"/>
      <c r="AP495" s="49"/>
      <c r="AQ495" s="49"/>
      <c r="AR495" s="49"/>
      <c r="AS495" s="49"/>
      <c r="AT495" s="49"/>
      <c r="AU495" s="49"/>
      <c r="AV495" s="49"/>
      <c r="AW495" s="49"/>
      <c r="AX495" s="49"/>
      <c r="AY495" s="49"/>
      <c r="AZ495" s="49"/>
      <c r="BA495" s="49"/>
      <c r="BB495" s="49"/>
      <c r="BC495" s="49"/>
      <c r="BD495" s="49"/>
      <c r="BE495" s="49"/>
      <c r="BF495" s="49"/>
    </row>
    <row r="496" spans="1:58" x14ac:dyDescent="0.25">
      <c r="A496" s="334"/>
      <c r="B496" s="190" t="s">
        <v>251</v>
      </c>
      <c r="C496" s="191">
        <v>30483.175845558093</v>
      </c>
      <c r="D496" s="192">
        <v>1425.7847096415289</v>
      </c>
      <c r="E496" s="192">
        <v>1286.4122702079208</v>
      </c>
      <c r="F496" s="192">
        <v>4502.3282711539532</v>
      </c>
      <c r="G496" s="192">
        <v>10028.258966667134</v>
      </c>
      <c r="H496" s="192">
        <v>2844.6691694693368</v>
      </c>
      <c r="I496" s="192">
        <v>4514491.4139202479</v>
      </c>
      <c r="J496" s="192">
        <v>1431714.1739927428</v>
      </c>
      <c r="K496" s="193">
        <f t="shared" si="15"/>
        <v>4740.9516695251123</v>
      </c>
      <c r="L496" s="192">
        <v>2844.6691694693368</v>
      </c>
      <c r="M496" s="322"/>
      <c r="N496" s="334"/>
      <c r="O496" s="190" t="s">
        <v>251</v>
      </c>
      <c r="P496" s="191">
        <v>112535.82041866019</v>
      </c>
      <c r="Q496" s="192">
        <v>10338.657050751382</v>
      </c>
      <c r="R496" s="192">
        <v>9381.8483022026012</v>
      </c>
      <c r="S496" s="192">
        <v>4502.3282711539532</v>
      </c>
      <c r="T496" s="192">
        <v>10028.258966667134</v>
      </c>
      <c r="U496" s="192">
        <v>73402.35970163875</v>
      </c>
      <c r="V496" s="192">
        <v>4752971.7158791954</v>
      </c>
      <c r="W496" s="192">
        <v>1507353.6566363408</v>
      </c>
      <c r="X496" s="193">
        <f t="shared" si="16"/>
        <v>4740.9516695251123</v>
      </c>
      <c r="Y496" s="189"/>
      <c r="Z496" s="49"/>
      <c r="AA496" s="49"/>
      <c r="AB496" s="49"/>
      <c r="AC496" s="49"/>
      <c r="AD496" s="49"/>
      <c r="AE496" s="49"/>
      <c r="AF496" s="49"/>
      <c r="AG496" s="49"/>
      <c r="AH496" s="49"/>
      <c r="AI496" s="49"/>
      <c r="AJ496" s="49"/>
      <c r="AK496" s="49"/>
      <c r="AL496" s="49"/>
      <c r="AM496" s="49"/>
      <c r="AN496" s="49"/>
      <c r="AO496" s="49"/>
      <c r="AP496" s="49"/>
      <c r="AQ496" s="49"/>
      <c r="AR496" s="49"/>
      <c r="AS496" s="49"/>
      <c r="AT496" s="49"/>
      <c r="AU496" s="49"/>
      <c r="AV496" s="49"/>
      <c r="AW496" s="49"/>
      <c r="AX496" s="49"/>
      <c r="AY496" s="49"/>
      <c r="AZ496" s="49"/>
      <c r="BA496" s="49"/>
      <c r="BB496" s="49"/>
      <c r="BC496" s="49"/>
      <c r="BD496" s="49"/>
      <c r="BE496" s="49"/>
      <c r="BF496" s="49"/>
    </row>
    <row r="497" spans="1:58" x14ac:dyDescent="0.25">
      <c r="A497" s="334"/>
      <c r="B497" s="190" t="s">
        <v>252</v>
      </c>
      <c r="C497" s="191">
        <v>264185.59714087448</v>
      </c>
      <c r="D497" s="192">
        <v>16179.832927042626</v>
      </c>
      <c r="E497" s="192">
        <v>14757.883490074531</v>
      </c>
      <c r="F497" s="192">
        <v>45763.830057424791</v>
      </c>
      <c r="G497" s="192">
        <v>112672.35053713035</v>
      </c>
      <c r="H497" s="192">
        <v>35524.064921376514</v>
      </c>
      <c r="I497" s="192">
        <v>54607958.900052726</v>
      </c>
      <c r="J497" s="192">
        <v>17152841.852535397</v>
      </c>
      <c r="K497" s="193">
        <f t="shared" si="15"/>
        <v>48189.313050468299</v>
      </c>
      <c r="L497" s="192">
        <v>35524.064921376514</v>
      </c>
      <c r="M497" s="322"/>
      <c r="N497" s="334"/>
      <c r="O497" s="190" t="s">
        <v>252</v>
      </c>
      <c r="P497" s="191">
        <v>1344618.6157262775</v>
      </c>
      <c r="Q497" s="192">
        <v>119019.19408911912</v>
      </c>
      <c r="R497" s="192">
        <v>109384.22063358632</v>
      </c>
      <c r="S497" s="192">
        <v>45763.830057424791</v>
      </c>
      <c r="T497" s="192">
        <v>112672.35053713033</v>
      </c>
      <c r="U497" s="192">
        <v>922935.00338314811</v>
      </c>
      <c r="V497" s="192">
        <v>57373670.329794437</v>
      </c>
      <c r="W497" s="192">
        <v>18021575.608447939</v>
      </c>
      <c r="X497" s="193">
        <f t="shared" si="16"/>
        <v>48189.313050468299</v>
      </c>
      <c r="Y497" s="189"/>
      <c r="Z497" s="49"/>
      <c r="AA497" s="49"/>
      <c r="AB497" s="49"/>
      <c r="AC497" s="49"/>
      <c r="AD497" s="49"/>
      <c r="AE497" s="49"/>
      <c r="AF497" s="49"/>
      <c r="AG497" s="49"/>
      <c r="AH497" s="49"/>
      <c r="AI497" s="49"/>
      <c r="AJ497" s="49"/>
      <c r="AK497" s="49"/>
      <c r="AL497" s="49"/>
      <c r="AM497" s="49"/>
      <c r="AN497" s="49"/>
      <c r="AO497" s="49"/>
      <c r="AP497" s="49"/>
      <c r="AQ497" s="49"/>
      <c r="AR497" s="49"/>
      <c r="AS497" s="49"/>
      <c r="AT497" s="49"/>
      <c r="AU497" s="49"/>
      <c r="AV497" s="49"/>
      <c r="AW497" s="49"/>
      <c r="AX497" s="49"/>
      <c r="AY497" s="49"/>
      <c r="AZ497" s="49"/>
      <c r="BA497" s="49"/>
      <c r="BB497" s="49"/>
      <c r="BC497" s="49"/>
      <c r="BD497" s="49"/>
      <c r="BE497" s="49"/>
      <c r="BF497" s="49"/>
    </row>
    <row r="498" spans="1:58" x14ac:dyDescent="0.25">
      <c r="A498" s="334"/>
      <c r="B498" s="190" t="s">
        <v>253</v>
      </c>
      <c r="C498" s="191">
        <v>10951.609502043802</v>
      </c>
      <c r="D498" s="192">
        <v>354.10317469889532</v>
      </c>
      <c r="E498" s="192">
        <v>322.74999765203552</v>
      </c>
      <c r="F498" s="192">
        <v>1130.7613284479335</v>
      </c>
      <c r="G498" s="192">
        <v>2664.179696807339</v>
      </c>
      <c r="H498" s="192">
        <v>702.59941091448002</v>
      </c>
      <c r="I498" s="192">
        <v>1167637.7851970352</v>
      </c>
      <c r="J498" s="192">
        <v>366908.02138346049</v>
      </c>
      <c r="K498" s="193">
        <f t="shared" si="15"/>
        <v>1190.6916788556739</v>
      </c>
      <c r="L498" s="192">
        <v>702.59941091448002</v>
      </c>
      <c r="M498" s="322"/>
      <c r="N498" s="334"/>
      <c r="O498" s="190" t="s">
        <v>253</v>
      </c>
      <c r="P498" s="191">
        <v>30633.973941887227</v>
      </c>
      <c r="Q498" s="192">
        <v>2675.1056251273326</v>
      </c>
      <c r="R498" s="192">
        <v>2461.309290226473</v>
      </c>
      <c r="S498" s="192">
        <v>1130.7613284479335</v>
      </c>
      <c r="T498" s="192">
        <v>2664.179696807339</v>
      </c>
      <c r="U498" s="192">
        <v>19887.348913885533</v>
      </c>
      <c r="V498" s="192">
        <v>1228113.1993379127</v>
      </c>
      <c r="W498" s="192">
        <v>385911.27633058059</v>
      </c>
      <c r="X498" s="193">
        <f t="shared" si="16"/>
        <v>1190.6916788556739</v>
      </c>
      <c r="Y498" s="189"/>
      <c r="Z498" s="49"/>
      <c r="AA498" s="49"/>
      <c r="AB498" s="49"/>
      <c r="AC498" s="49"/>
      <c r="AD498" s="49"/>
      <c r="AE498" s="49"/>
      <c r="AF498" s="49"/>
      <c r="AG498" s="49"/>
      <c r="AH498" s="49"/>
      <c r="AI498" s="49"/>
      <c r="AJ498" s="49"/>
      <c r="AK498" s="49"/>
      <c r="AL498" s="49"/>
      <c r="AM498" s="49"/>
      <c r="AN498" s="49"/>
      <c r="AO498" s="49"/>
      <c r="AP498" s="49"/>
      <c r="AQ498" s="49"/>
      <c r="AR498" s="49"/>
      <c r="AS498" s="49"/>
      <c r="AT498" s="49"/>
      <c r="AU498" s="49"/>
      <c r="AV498" s="49"/>
      <c r="AW498" s="49"/>
      <c r="AX498" s="49"/>
      <c r="AY498" s="49"/>
      <c r="AZ498" s="49"/>
      <c r="BA498" s="49"/>
      <c r="BB498" s="49"/>
      <c r="BC498" s="49"/>
      <c r="BD498" s="49"/>
      <c r="BE498" s="49"/>
      <c r="BF498" s="49"/>
    </row>
    <row r="499" spans="1:58" ht="15.75" thickBot="1" x14ac:dyDescent="0.3">
      <c r="A499" s="335"/>
      <c r="B499" s="198" t="s">
        <v>254</v>
      </c>
      <c r="C499" s="199">
        <v>1345418.1518827409</v>
      </c>
      <c r="D499" s="200">
        <v>59512.554201351872</v>
      </c>
      <c r="E499" s="200">
        <v>54269.50021712514</v>
      </c>
      <c r="F499" s="200">
        <v>165118.00808185228</v>
      </c>
      <c r="G499" s="200">
        <v>396451.04791879404</v>
      </c>
      <c r="H499" s="200">
        <v>166302.89919109046</v>
      </c>
      <c r="I499" s="200">
        <v>179915097.33218718</v>
      </c>
      <c r="J499" s="200">
        <v>56535589.224132784</v>
      </c>
      <c r="K499" s="201">
        <f t="shared" si="15"/>
        <v>173869.26251019046</v>
      </c>
      <c r="L499" s="200">
        <v>170443.91518322221</v>
      </c>
      <c r="M499" s="184">
        <f>H499/L499</f>
        <v>0.97570452434350452</v>
      </c>
      <c r="N499" s="335"/>
      <c r="O499" s="198" t="s">
        <v>254</v>
      </c>
      <c r="P499" s="199">
        <v>4576502.3716261759</v>
      </c>
      <c r="Q499" s="200">
        <v>405211.93036697141</v>
      </c>
      <c r="R499" s="200">
        <v>372535.96136457642</v>
      </c>
      <c r="S499" s="200">
        <v>165118.00808185225</v>
      </c>
      <c r="T499" s="200">
        <v>396451.04791879404</v>
      </c>
      <c r="U499" s="200">
        <v>3055265.7290444444</v>
      </c>
      <c r="V499" s="200">
        <v>189233106.00734788</v>
      </c>
      <c r="W499" s="200">
        <v>59463659.38492848</v>
      </c>
      <c r="X499" s="201">
        <f t="shared" si="16"/>
        <v>173869.26251019043</v>
      </c>
      <c r="Y499" s="189"/>
      <c r="Z499" s="49"/>
      <c r="AA499" s="49"/>
      <c r="AB499" s="49"/>
      <c r="AC499" s="49"/>
      <c r="AD499" s="49"/>
      <c r="AE499" s="49"/>
      <c r="AF499" s="49"/>
      <c r="AG499" s="49"/>
      <c r="AH499" s="49"/>
      <c r="AI499" s="49"/>
      <c r="AJ499" s="49"/>
      <c r="AK499" s="49"/>
      <c r="AL499" s="49"/>
      <c r="AM499" s="49"/>
      <c r="AN499" s="49"/>
      <c r="AO499" s="49"/>
      <c r="AP499" s="49"/>
      <c r="AQ499" s="49"/>
      <c r="AR499" s="49"/>
      <c r="AS499" s="49"/>
      <c r="AT499" s="49"/>
      <c r="AU499" s="49"/>
      <c r="AV499" s="49"/>
      <c r="AW499" s="49"/>
      <c r="AX499" s="49"/>
      <c r="AY499" s="49"/>
      <c r="AZ499" s="49"/>
      <c r="BA499" s="49"/>
      <c r="BB499" s="49"/>
      <c r="BC499" s="49"/>
      <c r="BD499" s="49"/>
      <c r="BE499" s="49"/>
      <c r="BF499" s="49"/>
    </row>
    <row r="500" spans="1:58" ht="15.75" thickTop="1" x14ac:dyDescent="0.25">
      <c r="A500" s="156" t="s">
        <v>256</v>
      </c>
      <c r="B500" s="322"/>
      <c r="C500" s="322"/>
      <c r="D500" s="322"/>
      <c r="E500" s="322"/>
      <c r="F500" s="322"/>
      <c r="G500" s="322"/>
      <c r="H500" s="322"/>
      <c r="I500" s="322"/>
      <c r="J500" s="322"/>
      <c r="K500" s="322"/>
      <c r="L500" s="322"/>
      <c r="M500" s="322"/>
      <c r="N500" s="322"/>
      <c r="O500" s="322"/>
      <c r="P500" s="322"/>
      <c r="Q500" s="322"/>
      <c r="R500" s="322"/>
      <c r="S500" s="322"/>
      <c r="T500" s="322"/>
      <c r="U500" s="322"/>
      <c r="V500" s="322"/>
      <c r="W500" s="322"/>
      <c r="X500" s="322"/>
      <c r="Y500" s="322"/>
      <c r="Z500" s="49"/>
      <c r="AA500" s="49"/>
      <c r="AB500" s="49"/>
      <c r="AC500" s="49"/>
      <c r="AD500" s="49"/>
      <c r="AE500" s="49"/>
      <c r="AF500" s="49"/>
      <c r="AG500" s="49"/>
      <c r="AH500" s="49"/>
      <c r="AI500" s="49"/>
      <c r="AJ500" s="49"/>
      <c r="AK500" s="49"/>
      <c r="AL500" s="49"/>
      <c r="AM500" s="49"/>
      <c r="AN500" s="49"/>
      <c r="AO500" s="49"/>
      <c r="AP500" s="49"/>
      <c r="AQ500" s="49"/>
      <c r="AR500" s="49"/>
      <c r="AS500" s="49"/>
      <c r="AT500" s="49"/>
      <c r="AU500" s="49"/>
      <c r="AV500" s="49"/>
      <c r="AW500" s="49"/>
      <c r="AX500" s="49"/>
      <c r="AY500" s="49"/>
      <c r="AZ500" s="49"/>
      <c r="BA500" s="49"/>
      <c r="BB500" s="49"/>
      <c r="BC500" s="49"/>
      <c r="BD500" s="49"/>
      <c r="BE500" s="49"/>
      <c r="BF500" s="49"/>
    </row>
    <row r="501" spans="1:58" x14ac:dyDescent="0.25">
      <c r="A501" s="322"/>
      <c r="B501" s="322"/>
      <c r="C501" s="322"/>
      <c r="D501" s="322"/>
      <c r="E501" s="322"/>
      <c r="F501" s="322"/>
      <c r="G501" s="322"/>
      <c r="H501" s="322"/>
      <c r="I501" s="322"/>
      <c r="J501" s="322"/>
      <c r="K501" s="322"/>
      <c r="L501" s="322"/>
      <c r="M501" s="322"/>
      <c r="N501" s="322"/>
      <c r="O501" s="322"/>
      <c r="P501" s="322"/>
      <c r="Q501" s="322"/>
      <c r="R501" s="322"/>
      <c r="S501" s="322"/>
      <c r="T501" s="322"/>
      <c r="U501" s="322"/>
      <c r="V501" s="322"/>
      <c r="W501" s="322"/>
      <c r="X501" s="322"/>
      <c r="Y501" s="322"/>
      <c r="Z501" s="49"/>
      <c r="AA501" s="49"/>
      <c r="AB501" s="49"/>
      <c r="AC501" s="49"/>
      <c r="AD501" s="49"/>
      <c r="AE501" s="49"/>
      <c r="AF501" s="49"/>
      <c r="AG501" s="49"/>
      <c r="AH501" s="49"/>
      <c r="AI501" s="49"/>
      <c r="AJ501" s="49"/>
      <c r="AK501" s="49"/>
      <c r="AL501" s="49"/>
      <c r="AM501" s="49"/>
      <c r="AN501" s="49"/>
      <c r="AO501" s="49"/>
      <c r="AP501" s="49"/>
      <c r="AQ501" s="49"/>
      <c r="AR501" s="49"/>
      <c r="AS501" s="49"/>
      <c r="AT501" s="49"/>
      <c r="AU501" s="49"/>
      <c r="AV501" s="49"/>
      <c r="AW501" s="49"/>
      <c r="AX501" s="49"/>
      <c r="AY501" s="49"/>
      <c r="AZ501" s="49"/>
      <c r="BA501" s="49"/>
      <c r="BB501" s="49"/>
      <c r="BC501" s="49"/>
      <c r="BD501" s="49"/>
      <c r="BE501" s="49"/>
      <c r="BF501" s="49"/>
    </row>
    <row r="502" spans="1:58" x14ac:dyDescent="0.25">
      <c r="A502" s="322"/>
      <c r="B502" s="322"/>
      <c r="C502" s="322"/>
      <c r="D502" s="322"/>
      <c r="E502" s="322"/>
      <c r="F502" s="322"/>
      <c r="G502" s="322"/>
      <c r="H502" s="322"/>
      <c r="I502" s="322"/>
      <c r="J502" s="322"/>
      <c r="K502" s="322"/>
      <c r="L502" s="322"/>
      <c r="M502" s="322"/>
      <c r="N502" s="322"/>
      <c r="O502" s="322"/>
      <c r="P502" s="322"/>
      <c r="Q502" s="322"/>
      <c r="R502" s="322"/>
      <c r="S502" s="322"/>
      <c r="T502" s="322"/>
      <c r="U502" s="322"/>
      <c r="V502" s="322"/>
      <c r="W502" s="322"/>
      <c r="X502" s="322"/>
      <c r="Y502" s="322"/>
      <c r="Z502" s="49"/>
      <c r="AA502" s="49"/>
      <c r="AB502" s="49"/>
      <c r="AC502" s="49"/>
      <c r="AD502" s="49"/>
      <c r="AE502" s="49"/>
      <c r="AF502" s="49"/>
      <c r="AG502" s="49"/>
      <c r="AH502" s="49"/>
      <c r="AI502" s="49"/>
      <c r="AJ502" s="49"/>
      <c r="AK502" s="49"/>
      <c r="AL502" s="49"/>
      <c r="AM502" s="49"/>
      <c r="AN502" s="49"/>
      <c r="AO502" s="49"/>
      <c r="AP502" s="49"/>
      <c r="AQ502" s="49"/>
      <c r="AR502" s="49"/>
      <c r="AS502" s="49"/>
      <c r="AT502" s="49"/>
      <c r="AU502" s="49"/>
      <c r="AV502" s="49"/>
      <c r="AW502" s="49"/>
      <c r="AX502" s="49"/>
      <c r="AY502" s="49"/>
      <c r="AZ502" s="49"/>
      <c r="BA502" s="49"/>
      <c r="BB502" s="49"/>
      <c r="BC502" s="49"/>
      <c r="BD502" s="49"/>
      <c r="BE502" s="49"/>
      <c r="BF502" s="49"/>
    </row>
    <row r="503" spans="1:58" x14ac:dyDescent="0.25">
      <c r="A503" s="322"/>
      <c r="B503" s="322"/>
      <c r="C503" s="322"/>
      <c r="D503" s="322"/>
      <c r="E503" s="322"/>
      <c r="F503" s="322"/>
      <c r="G503" s="322"/>
      <c r="H503" s="322"/>
      <c r="I503" s="322"/>
      <c r="J503" s="322"/>
      <c r="K503" s="322"/>
      <c r="L503" s="322"/>
      <c r="M503" s="322"/>
      <c r="N503" s="322"/>
      <c r="O503" s="322"/>
      <c r="P503" s="322"/>
      <c r="Q503" s="322"/>
      <c r="R503" s="322"/>
      <c r="S503" s="322"/>
      <c r="T503" s="322"/>
      <c r="U503" s="322"/>
      <c r="V503" s="322"/>
      <c r="W503" s="322"/>
      <c r="X503" s="322"/>
      <c r="Y503" s="322"/>
      <c r="Z503" s="49"/>
      <c r="AA503" s="49"/>
      <c r="AB503" s="49"/>
      <c r="AC503" s="49"/>
      <c r="AD503" s="49"/>
      <c r="AE503" s="49"/>
      <c r="AF503" s="49"/>
      <c r="AG503" s="49"/>
      <c r="AH503" s="49"/>
      <c r="AI503" s="49"/>
      <c r="AJ503" s="49"/>
      <c r="AK503" s="49"/>
      <c r="AL503" s="49"/>
      <c r="AM503" s="49"/>
      <c r="AN503" s="49"/>
      <c r="AO503" s="49"/>
      <c r="AP503" s="49"/>
      <c r="AQ503" s="49"/>
      <c r="AR503" s="49"/>
      <c r="AS503" s="49"/>
      <c r="AT503" s="49"/>
      <c r="AU503" s="49"/>
      <c r="AV503" s="49"/>
      <c r="AW503" s="49"/>
      <c r="AX503" s="49"/>
      <c r="AY503" s="49"/>
      <c r="AZ503" s="49"/>
      <c r="BA503" s="49"/>
      <c r="BB503" s="49"/>
      <c r="BC503" s="49"/>
      <c r="BD503" s="49"/>
      <c r="BE503" s="49"/>
      <c r="BF503" s="49"/>
    </row>
    <row r="504" spans="1:58" x14ac:dyDescent="0.25">
      <c r="A504" s="322"/>
      <c r="B504" s="322"/>
      <c r="C504" s="322"/>
      <c r="D504" s="322"/>
      <c r="E504" s="322"/>
      <c r="F504" s="322"/>
      <c r="G504" s="322"/>
      <c r="H504" s="322"/>
      <c r="I504" s="322"/>
      <c r="J504" s="322"/>
      <c r="K504" s="322"/>
      <c r="L504" s="322"/>
      <c r="M504" s="322"/>
      <c r="N504" s="322"/>
      <c r="O504" s="322"/>
      <c r="P504" s="322"/>
      <c r="Q504" s="322"/>
      <c r="R504" s="322"/>
      <c r="S504" s="322"/>
      <c r="T504" s="322"/>
      <c r="U504" s="322"/>
      <c r="V504" s="322"/>
      <c r="W504" s="322"/>
      <c r="X504" s="322"/>
      <c r="Y504" s="322"/>
      <c r="Z504" s="49"/>
      <c r="AA504" s="49"/>
      <c r="AB504" s="49"/>
      <c r="AC504" s="49"/>
      <c r="AD504" s="49"/>
      <c r="AE504" s="49"/>
      <c r="AF504" s="49"/>
      <c r="AG504" s="49"/>
      <c r="AH504" s="49"/>
      <c r="AI504" s="49"/>
      <c r="AJ504" s="49"/>
      <c r="AK504" s="49"/>
      <c r="AL504" s="49"/>
      <c r="AM504" s="49"/>
      <c r="AN504" s="49"/>
      <c r="AO504" s="49"/>
      <c r="AP504" s="49"/>
      <c r="AQ504" s="49"/>
      <c r="AR504" s="49"/>
      <c r="AS504" s="49"/>
      <c r="AT504" s="49"/>
      <c r="AU504" s="49"/>
      <c r="AV504" s="49"/>
      <c r="AW504" s="49"/>
      <c r="AX504" s="49"/>
      <c r="AY504" s="49"/>
      <c r="AZ504" s="49"/>
      <c r="BA504" s="49"/>
      <c r="BB504" s="49"/>
      <c r="BC504" s="49"/>
      <c r="BD504" s="49"/>
      <c r="BE504" s="49"/>
      <c r="BF504" s="49"/>
    </row>
    <row r="505" spans="1:58" x14ac:dyDescent="0.25">
      <c r="A505" s="322"/>
      <c r="B505" s="322"/>
      <c r="C505" s="322"/>
      <c r="D505" s="322"/>
      <c r="E505" s="322"/>
      <c r="F505" s="322"/>
      <c r="G505" s="322"/>
      <c r="H505" s="322"/>
      <c r="I505" s="322"/>
      <c r="J505" s="322"/>
      <c r="K505" s="322"/>
      <c r="L505" s="322"/>
      <c r="M505" s="322"/>
      <c r="N505" s="322"/>
      <c r="O505" s="322"/>
      <c r="P505" s="322"/>
      <c r="Q505" s="322"/>
      <c r="R505" s="322"/>
      <c r="S505" s="322"/>
      <c r="T505" s="322"/>
      <c r="U505" s="322"/>
      <c r="V505" s="322"/>
      <c r="W505" s="322"/>
      <c r="X505" s="322"/>
      <c r="Y505" s="322"/>
      <c r="Z505" s="49"/>
      <c r="AA505" s="49"/>
      <c r="AB505" s="49"/>
      <c r="AC505" s="49"/>
      <c r="AD505" s="49"/>
      <c r="AE505" s="49"/>
      <c r="AF505" s="49"/>
      <c r="AG505" s="49"/>
      <c r="AH505" s="49"/>
      <c r="AI505" s="49"/>
      <c r="AJ505" s="49"/>
      <c r="AK505" s="49"/>
      <c r="AL505" s="49"/>
      <c r="AM505" s="49"/>
      <c r="AN505" s="49"/>
      <c r="AO505" s="49"/>
      <c r="AP505" s="49"/>
      <c r="AQ505" s="49"/>
      <c r="AR505" s="49"/>
      <c r="AS505" s="49"/>
      <c r="AT505" s="49"/>
      <c r="AU505" s="49"/>
      <c r="AV505" s="49"/>
      <c r="AW505" s="49"/>
      <c r="AX505" s="49"/>
      <c r="AY505" s="49"/>
      <c r="AZ505" s="49"/>
      <c r="BA505" s="49"/>
      <c r="BB505" s="49"/>
      <c r="BC505" s="49"/>
      <c r="BD505" s="49"/>
      <c r="BE505" s="49"/>
      <c r="BF505" s="49"/>
    </row>
    <row r="506" spans="1:58" x14ac:dyDescent="0.25">
      <c r="A506" s="322"/>
      <c r="B506" s="322"/>
      <c r="C506" s="322"/>
      <c r="D506" s="322"/>
      <c r="E506" s="322"/>
      <c r="F506" s="322"/>
      <c r="G506" s="322"/>
      <c r="H506" s="322"/>
      <c r="I506" s="322"/>
      <c r="J506" s="322"/>
      <c r="K506" s="322"/>
      <c r="L506" s="322"/>
      <c r="M506" s="322"/>
      <c r="N506" s="322"/>
      <c r="O506" s="322"/>
      <c r="P506" s="322"/>
      <c r="Q506" s="322"/>
      <c r="R506" s="322"/>
      <c r="S506" s="322"/>
      <c r="T506" s="322"/>
      <c r="U506" s="322"/>
      <c r="V506" s="322"/>
      <c r="W506" s="322"/>
      <c r="X506" s="322"/>
      <c r="Y506" s="322"/>
      <c r="Z506" s="49"/>
      <c r="AA506" s="49"/>
      <c r="AB506" s="49"/>
      <c r="AC506" s="49"/>
      <c r="AD506" s="49"/>
      <c r="AE506" s="49"/>
      <c r="AF506" s="49"/>
      <c r="AG506" s="49"/>
      <c r="AH506" s="49"/>
      <c r="AI506" s="49"/>
      <c r="AJ506" s="49"/>
      <c r="AK506" s="49"/>
      <c r="AL506" s="49"/>
      <c r="AM506" s="49"/>
      <c r="AN506" s="49"/>
      <c r="AO506" s="49"/>
      <c r="AP506" s="49"/>
      <c r="AQ506" s="49"/>
      <c r="AR506" s="49"/>
      <c r="AS506" s="49"/>
      <c r="AT506" s="49"/>
      <c r="AU506" s="49"/>
      <c r="AV506" s="49"/>
      <c r="AW506" s="49"/>
      <c r="AX506" s="49"/>
      <c r="AY506" s="49"/>
      <c r="AZ506" s="49"/>
      <c r="BA506" s="49"/>
      <c r="BB506" s="49"/>
      <c r="BC506" s="49"/>
      <c r="BD506" s="49"/>
      <c r="BE506" s="49"/>
      <c r="BF506" s="49"/>
    </row>
    <row r="507" spans="1:58" x14ac:dyDescent="0.25">
      <c r="A507" s="322"/>
      <c r="B507" s="322"/>
      <c r="C507" s="322"/>
      <c r="D507" s="322"/>
      <c r="E507" s="322"/>
      <c r="F507" s="322"/>
      <c r="G507" s="322"/>
      <c r="H507" s="322"/>
      <c r="I507" s="322"/>
      <c r="J507" s="322"/>
      <c r="K507" s="322"/>
      <c r="L507" s="322"/>
      <c r="M507" s="322"/>
      <c r="N507" s="322"/>
      <c r="O507" s="322"/>
      <c r="P507" s="322"/>
      <c r="Q507" s="322"/>
      <c r="R507" s="322"/>
      <c r="S507" s="322"/>
      <c r="T507" s="322"/>
      <c r="U507" s="322"/>
      <c r="V507" s="322"/>
      <c r="W507" s="322"/>
      <c r="X507" s="322"/>
      <c r="Y507" s="322"/>
      <c r="Z507" s="49"/>
      <c r="AA507" s="49"/>
      <c r="AB507" s="49"/>
      <c r="AC507" s="49"/>
      <c r="AD507" s="49"/>
      <c r="AE507" s="49"/>
      <c r="AF507" s="49"/>
      <c r="AG507" s="49"/>
      <c r="AH507" s="49"/>
      <c r="AI507" s="49"/>
      <c r="AJ507" s="49"/>
      <c r="AK507" s="49"/>
      <c r="AL507" s="49"/>
      <c r="AM507" s="49"/>
      <c r="AN507" s="49"/>
      <c r="AO507" s="49"/>
      <c r="AP507" s="49"/>
      <c r="AQ507" s="49"/>
      <c r="AR507" s="49"/>
      <c r="AS507" s="49"/>
      <c r="AT507" s="49"/>
      <c r="AU507" s="49"/>
      <c r="AV507" s="49"/>
      <c r="AW507" s="49"/>
      <c r="AX507" s="49"/>
      <c r="AY507" s="49"/>
      <c r="AZ507" s="49"/>
      <c r="BA507" s="49"/>
      <c r="BB507" s="49"/>
      <c r="BC507" s="49"/>
      <c r="BD507" s="49"/>
      <c r="BE507" s="49"/>
      <c r="BF507" s="49"/>
    </row>
    <row r="508" spans="1:58" x14ac:dyDescent="0.25">
      <c r="A508" s="322"/>
      <c r="B508" s="322"/>
      <c r="C508" s="322"/>
      <c r="D508" s="322"/>
      <c r="E508" s="322"/>
      <c r="F508" s="322"/>
      <c r="G508" s="322"/>
      <c r="H508" s="322"/>
      <c r="I508" s="322"/>
      <c r="J508" s="322"/>
      <c r="K508" s="322"/>
      <c r="L508" s="322"/>
      <c r="M508" s="322"/>
      <c r="N508" s="322"/>
      <c r="O508" s="322"/>
      <c r="P508" s="322"/>
      <c r="Q508" s="322"/>
      <c r="R508" s="322"/>
      <c r="S508" s="322"/>
      <c r="T508" s="322"/>
      <c r="U508" s="322"/>
      <c r="V508" s="322"/>
      <c r="W508" s="322"/>
      <c r="X508" s="322"/>
      <c r="Y508" s="322"/>
      <c r="Z508" s="49"/>
      <c r="AA508" s="49"/>
      <c r="AB508" s="49"/>
      <c r="AC508" s="49"/>
      <c r="AD508" s="49"/>
      <c r="AE508" s="49"/>
      <c r="AF508" s="49"/>
      <c r="AG508" s="49"/>
      <c r="AH508" s="49"/>
      <c r="AI508" s="49"/>
      <c r="AJ508" s="49"/>
      <c r="AK508" s="49"/>
      <c r="AL508" s="49"/>
      <c r="AM508" s="49"/>
      <c r="AN508" s="49"/>
      <c r="AO508" s="49"/>
      <c r="AP508" s="49"/>
      <c r="AQ508" s="49"/>
      <c r="AR508" s="49"/>
      <c r="AS508" s="49"/>
      <c r="AT508" s="49"/>
      <c r="AU508" s="49"/>
      <c r="AV508" s="49"/>
      <c r="AW508" s="49"/>
      <c r="AX508" s="49"/>
      <c r="AY508" s="49"/>
      <c r="AZ508" s="49"/>
      <c r="BA508" s="49"/>
      <c r="BB508" s="49"/>
      <c r="BC508" s="49"/>
      <c r="BD508" s="49"/>
      <c r="BE508" s="49"/>
      <c r="BF508" s="49"/>
    </row>
    <row r="509" spans="1:58" x14ac:dyDescent="0.25">
      <c r="A509" s="322"/>
      <c r="B509" s="322"/>
      <c r="C509" s="322"/>
      <c r="D509" s="322"/>
      <c r="E509" s="322"/>
      <c r="F509" s="322"/>
      <c r="G509" s="322"/>
      <c r="H509" s="322"/>
      <c r="I509" s="322"/>
      <c r="J509" s="322"/>
      <c r="K509" s="322"/>
      <c r="L509" s="322"/>
      <c r="M509" s="322"/>
      <c r="N509" s="322"/>
      <c r="O509" s="322"/>
      <c r="P509" s="322"/>
      <c r="Q509" s="322"/>
      <c r="R509" s="322"/>
      <c r="S509" s="322"/>
      <c r="T509" s="322"/>
      <c r="U509" s="322"/>
      <c r="V509" s="322"/>
      <c r="W509" s="322"/>
      <c r="X509" s="322"/>
      <c r="Y509" s="322"/>
      <c r="Z509" s="49"/>
      <c r="AA509" s="49"/>
      <c r="AB509" s="49"/>
      <c r="AC509" s="49"/>
      <c r="AD509" s="49"/>
      <c r="AE509" s="49"/>
      <c r="AF509" s="49"/>
      <c r="AG509" s="49"/>
      <c r="AH509" s="49"/>
      <c r="AI509" s="49"/>
      <c r="AJ509" s="49"/>
      <c r="AK509" s="49"/>
      <c r="AL509" s="49"/>
      <c r="AM509" s="49"/>
      <c r="AN509" s="49"/>
      <c r="AO509" s="49"/>
      <c r="AP509" s="49"/>
      <c r="AQ509" s="49"/>
      <c r="AR509" s="49"/>
      <c r="AS509" s="49"/>
      <c r="AT509" s="49"/>
      <c r="AU509" s="49"/>
      <c r="AV509" s="49"/>
      <c r="AW509" s="49"/>
      <c r="AX509" s="49"/>
      <c r="AY509" s="49"/>
      <c r="AZ509" s="49"/>
      <c r="BA509" s="49"/>
      <c r="BB509" s="49"/>
      <c r="BC509" s="49"/>
      <c r="BD509" s="49"/>
      <c r="BE509" s="49"/>
      <c r="BF509" s="49"/>
    </row>
    <row r="510" spans="1:58" x14ac:dyDescent="0.25">
      <c r="A510" s="322"/>
      <c r="B510" s="322"/>
      <c r="C510" s="322"/>
      <c r="D510" s="322"/>
      <c r="E510" s="322"/>
      <c r="F510" s="322"/>
      <c r="G510" s="322"/>
      <c r="H510" s="322"/>
      <c r="I510" s="322"/>
      <c r="J510" s="322"/>
      <c r="K510" s="322"/>
      <c r="L510" s="322"/>
      <c r="M510" s="322"/>
      <c r="N510" s="322"/>
      <c r="O510" s="322"/>
      <c r="P510" s="322"/>
      <c r="Q510" s="322"/>
      <c r="R510" s="322"/>
      <c r="S510" s="322"/>
      <c r="T510" s="322"/>
      <c r="U510" s="322"/>
      <c r="V510" s="322"/>
      <c r="W510" s="322"/>
      <c r="X510" s="322"/>
      <c r="Y510" s="322"/>
      <c r="Z510" s="49"/>
      <c r="AA510" s="49"/>
      <c r="AB510" s="49"/>
      <c r="AC510" s="49"/>
      <c r="AD510" s="49"/>
      <c r="AE510" s="49"/>
      <c r="AF510" s="49"/>
      <c r="AG510" s="49"/>
      <c r="AH510" s="49"/>
      <c r="AI510" s="49"/>
      <c r="AJ510" s="49"/>
      <c r="AK510" s="49"/>
      <c r="AL510" s="49"/>
      <c r="AM510" s="49"/>
      <c r="AN510" s="49"/>
      <c r="AO510" s="49"/>
      <c r="AP510" s="49"/>
      <c r="AQ510" s="49"/>
      <c r="AR510" s="49"/>
      <c r="AS510" s="49"/>
      <c r="AT510" s="49"/>
      <c r="AU510" s="49"/>
      <c r="AV510" s="49"/>
      <c r="AW510" s="49"/>
      <c r="AX510" s="49"/>
      <c r="AY510" s="49"/>
      <c r="AZ510" s="49"/>
      <c r="BA510" s="49"/>
      <c r="BB510" s="49"/>
      <c r="BC510" s="49"/>
      <c r="BD510" s="49"/>
      <c r="BE510" s="49"/>
      <c r="BF510" s="49"/>
    </row>
    <row r="511" spans="1:58" x14ac:dyDescent="0.25">
      <c r="A511" s="322"/>
      <c r="B511" s="322"/>
      <c r="C511" s="322"/>
      <c r="D511" s="322"/>
      <c r="E511" s="322"/>
      <c r="F511" s="322"/>
      <c r="G511" s="322"/>
      <c r="H511" s="322"/>
      <c r="I511" s="322"/>
      <c r="J511" s="322"/>
      <c r="K511" s="322"/>
      <c r="L511" s="322"/>
      <c r="M511" s="322"/>
      <c r="N511" s="322"/>
      <c r="O511" s="322"/>
      <c r="P511" s="322"/>
      <c r="Q511" s="322"/>
      <c r="R511" s="322"/>
      <c r="S511" s="322"/>
      <c r="T511" s="322"/>
      <c r="U511" s="322"/>
      <c r="V511" s="322"/>
      <c r="W511" s="322"/>
      <c r="X511" s="322"/>
      <c r="Y511" s="322"/>
      <c r="Z511" s="49"/>
      <c r="AA511" s="49"/>
      <c r="AB511" s="49"/>
      <c r="AC511" s="49"/>
      <c r="AD511" s="49"/>
      <c r="AE511" s="49"/>
      <c r="AF511" s="49"/>
      <c r="AG511" s="49"/>
      <c r="AH511" s="49"/>
      <c r="AI511" s="49"/>
      <c r="AJ511" s="49"/>
      <c r="AK511" s="49"/>
      <c r="AL511" s="49"/>
      <c r="AM511" s="49"/>
      <c r="AN511" s="49"/>
      <c r="AO511" s="49"/>
      <c r="AP511" s="49"/>
      <c r="AQ511" s="49"/>
      <c r="AR511" s="49"/>
      <c r="AS511" s="49"/>
      <c r="AT511" s="49"/>
      <c r="AU511" s="49"/>
      <c r="AV511" s="49"/>
      <c r="AW511" s="49"/>
      <c r="AX511" s="49"/>
      <c r="AY511" s="49"/>
      <c r="AZ511" s="49"/>
      <c r="BA511" s="49"/>
      <c r="BB511" s="49"/>
      <c r="BC511" s="49"/>
      <c r="BD511" s="49"/>
      <c r="BE511" s="49"/>
      <c r="BF511" s="49"/>
    </row>
    <row r="512" spans="1:58" x14ac:dyDescent="0.25">
      <c r="A512" s="322"/>
      <c r="B512" s="322"/>
      <c r="C512" s="322"/>
      <c r="D512" s="322"/>
      <c r="E512" s="322"/>
      <c r="F512" s="322"/>
      <c r="G512" s="322"/>
      <c r="H512" s="322"/>
      <c r="I512" s="322"/>
      <c r="J512" s="322"/>
      <c r="K512" s="322"/>
      <c r="L512" s="322"/>
      <c r="M512" s="322"/>
      <c r="N512" s="322"/>
      <c r="O512" s="322"/>
      <c r="P512" s="322"/>
      <c r="Q512" s="322"/>
      <c r="R512" s="322"/>
      <c r="S512" s="322"/>
      <c r="T512" s="322"/>
      <c r="U512" s="322"/>
      <c r="V512" s="322"/>
      <c r="W512" s="322"/>
      <c r="X512" s="322"/>
      <c r="Y512" s="322"/>
      <c r="Z512" s="49"/>
      <c r="AA512" s="49"/>
      <c r="AB512" s="49"/>
      <c r="AC512" s="49"/>
      <c r="AD512" s="49"/>
      <c r="AE512" s="49"/>
      <c r="AF512" s="49"/>
      <c r="AG512" s="49"/>
      <c r="AH512" s="49"/>
      <c r="AI512" s="49"/>
      <c r="AJ512" s="49"/>
      <c r="AK512" s="49"/>
      <c r="AL512" s="49"/>
      <c r="AM512" s="49"/>
      <c r="AN512" s="49"/>
      <c r="AO512" s="49"/>
      <c r="AP512" s="49"/>
      <c r="AQ512" s="49"/>
      <c r="AR512" s="49"/>
      <c r="AS512" s="49"/>
      <c r="AT512" s="49"/>
      <c r="AU512" s="49"/>
      <c r="AV512" s="49"/>
      <c r="AW512" s="49"/>
      <c r="AX512" s="49"/>
      <c r="AY512" s="49"/>
      <c r="AZ512" s="49"/>
      <c r="BA512" s="49"/>
      <c r="BB512" s="49"/>
      <c r="BC512" s="49"/>
      <c r="BD512" s="49"/>
      <c r="BE512" s="49"/>
      <c r="BF512" s="49"/>
    </row>
    <row r="513" spans="26:58" x14ac:dyDescent="0.25">
      <c r="Z513" s="49"/>
      <c r="AA513" s="49"/>
      <c r="AB513" s="49"/>
      <c r="AC513" s="49"/>
      <c r="AD513" s="49"/>
      <c r="AE513" s="49"/>
      <c r="AF513" s="49"/>
      <c r="AG513" s="49"/>
      <c r="AH513" s="49"/>
      <c r="AI513" s="49"/>
      <c r="AJ513" s="49"/>
      <c r="AK513" s="49"/>
      <c r="AL513" s="49"/>
      <c r="AM513" s="49"/>
      <c r="AN513" s="49"/>
      <c r="AO513" s="49"/>
      <c r="AP513" s="49"/>
      <c r="AQ513" s="49"/>
      <c r="AR513" s="49"/>
      <c r="AS513" s="49"/>
      <c r="AT513" s="49"/>
      <c r="AU513" s="49"/>
      <c r="AV513" s="49"/>
      <c r="AW513" s="49"/>
      <c r="AX513" s="49"/>
      <c r="AY513" s="49"/>
      <c r="AZ513" s="49"/>
      <c r="BA513" s="49"/>
      <c r="BB513" s="49"/>
      <c r="BC513" s="49"/>
      <c r="BD513" s="49"/>
      <c r="BE513" s="49"/>
      <c r="BF513" s="49"/>
    </row>
    <row r="514" spans="26:58" x14ac:dyDescent="0.25">
      <c r="Z514" s="49"/>
      <c r="AA514" s="49"/>
      <c r="AB514" s="49"/>
      <c r="AC514" s="49"/>
      <c r="AD514" s="49"/>
      <c r="AE514" s="49"/>
      <c r="AF514" s="49"/>
      <c r="AG514" s="49"/>
      <c r="AH514" s="49"/>
      <c r="AI514" s="49"/>
      <c r="AJ514" s="49"/>
      <c r="AK514" s="49"/>
      <c r="AL514" s="49"/>
      <c r="AM514" s="49"/>
      <c r="AN514" s="49"/>
      <c r="AO514" s="49"/>
      <c r="AP514" s="49"/>
      <c r="AQ514" s="49"/>
      <c r="AR514" s="49"/>
      <c r="AS514" s="49"/>
      <c r="AT514" s="49"/>
      <c r="AU514" s="49"/>
      <c r="AV514" s="49"/>
      <c r="AW514" s="49"/>
      <c r="AX514" s="49"/>
      <c r="AY514" s="49"/>
      <c r="AZ514" s="49"/>
      <c r="BA514" s="49"/>
      <c r="BB514" s="49"/>
      <c r="BC514" s="49"/>
      <c r="BD514" s="49"/>
      <c r="BE514" s="49"/>
      <c r="BF514" s="49"/>
    </row>
    <row r="515" spans="26:58" x14ac:dyDescent="0.25">
      <c r="Z515" s="49"/>
      <c r="AA515" s="49"/>
      <c r="AB515" s="49"/>
      <c r="AC515" s="49"/>
      <c r="AD515" s="49"/>
      <c r="AE515" s="49"/>
      <c r="AF515" s="49"/>
      <c r="AG515" s="49"/>
      <c r="AH515" s="49"/>
      <c r="AI515" s="49"/>
      <c r="AJ515" s="49"/>
      <c r="AK515" s="49"/>
      <c r="AL515" s="49"/>
      <c r="AM515" s="49"/>
      <c r="AN515" s="49"/>
      <c r="AO515" s="49"/>
      <c r="AP515" s="49"/>
      <c r="AQ515" s="49"/>
      <c r="AR515" s="49"/>
      <c r="AS515" s="49"/>
      <c r="AT515" s="49"/>
      <c r="AU515" s="49"/>
      <c r="AV515" s="49"/>
      <c r="AW515" s="49"/>
      <c r="AX515" s="49"/>
      <c r="AY515" s="49"/>
      <c r="AZ515" s="49"/>
      <c r="BA515" s="49"/>
      <c r="BB515" s="49"/>
      <c r="BC515" s="49"/>
      <c r="BD515" s="49"/>
      <c r="BE515" s="49"/>
      <c r="BF515" s="49"/>
    </row>
    <row r="516" spans="26:58" x14ac:dyDescent="0.25">
      <c r="Z516" s="49"/>
      <c r="AA516" s="49"/>
      <c r="AB516" s="49"/>
      <c r="AC516" s="49"/>
      <c r="AD516" s="49"/>
      <c r="AE516" s="49"/>
      <c r="AF516" s="49"/>
      <c r="AG516" s="49"/>
      <c r="AH516" s="49"/>
      <c r="AI516" s="49"/>
      <c r="AJ516" s="49"/>
      <c r="AK516" s="49"/>
      <c r="AL516" s="49"/>
      <c r="AM516" s="49"/>
      <c r="AN516" s="49"/>
      <c r="AO516" s="49"/>
      <c r="AP516" s="49"/>
      <c r="AQ516" s="49"/>
      <c r="AR516" s="49"/>
      <c r="AS516" s="49"/>
      <c r="AT516" s="49"/>
      <c r="AU516" s="49"/>
      <c r="AV516" s="49"/>
      <c r="AW516" s="49"/>
      <c r="AX516" s="49"/>
      <c r="AY516" s="49"/>
      <c r="AZ516" s="49"/>
      <c r="BA516" s="49"/>
      <c r="BB516" s="49"/>
      <c r="BC516" s="49"/>
      <c r="BD516" s="49"/>
      <c r="BE516" s="49"/>
      <c r="BF516" s="49"/>
    </row>
    <row r="517" spans="26:58" x14ac:dyDescent="0.25">
      <c r="Z517" s="49"/>
      <c r="AA517" s="49"/>
      <c r="AB517" s="49"/>
      <c r="AC517" s="49"/>
      <c r="AD517" s="49"/>
      <c r="AE517" s="49"/>
      <c r="AF517" s="49"/>
      <c r="AG517" s="49"/>
      <c r="AH517" s="49"/>
      <c r="AI517" s="49"/>
      <c r="AJ517" s="49"/>
      <c r="AK517" s="49"/>
      <c r="AL517" s="49"/>
      <c r="AM517" s="49"/>
      <c r="AN517" s="49"/>
      <c r="AO517" s="49"/>
      <c r="AP517" s="49"/>
      <c r="AQ517" s="49"/>
      <c r="AR517" s="49"/>
      <c r="AS517" s="49"/>
      <c r="AT517" s="49"/>
      <c r="AU517" s="49"/>
      <c r="AV517" s="49"/>
      <c r="AW517" s="49"/>
      <c r="AX517" s="49"/>
      <c r="AY517" s="49"/>
      <c r="AZ517" s="49"/>
      <c r="BA517" s="49"/>
      <c r="BB517" s="49"/>
      <c r="BC517" s="49"/>
      <c r="BD517" s="49"/>
      <c r="BE517" s="49"/>
      <c r="BF517" s="49"/>
    </row>
    <row r="518" spans="26:58" x14ac:dyDescent="0.25">
      <c r="Z518" s="49"/>
      <c r="AA518" s="49"/>
      <c r="AB518" s="49"/>
      <c r="AC518" s="49"/>
      <c r="AD518" s="49"/>
      <c r="AE518" s="49"/>
      <c r="AF518" s="49"/>
      <c r="AG518" s="49"/>
      <c r="AH518" s="49"/>
      <c r="AI518" s="49"/>
      <c r="AJ518" s="49"/>
      <c r="AK518" s="49"/>
      <c r="AL518" s="49"/>
      <c r="AM518" s="49"/>
      <c r="AN518" s="49"/>
      <c r="AO518" s="49"/>
      <c r="AP518" s="49"/>
      <c r="AQ518" s="49"/>
      <c r="AR518" s="49"/>
      <c r="AS518" s="49"/>
      <c r="AT518" s="49"/>
      <c r="AU518" s="49"/>
      <c r="AV518" s="49"/>
      <c r="AW518" s="49"/>
      <c r="AX518" s="49"/>
      <c r="AY518" s="49"/>
      <c r="AZ518" s="49"/>
      <c r="BA518" s="49"/>
      <c r="BB518" s="49"/>
      <c r="BC518" s="49"/>
      <c r="BD518" s="49"/>
      <c r="BE518" s="49"/>
      <c r="BF518" s="49"/>
    </row>
    <row r="519" spans="26:58" x14ac:dyDescent="0.25">
      <c r="Z519" s="49"/>
      <c r="AA519" s="49"/>
      <c r="AB519" s="49"/>
      <c r="AC519" s="49"/>
      <c r="AD519" s="49"/>
      <c r="AE519" s="49"/>
      <c r="AF519" s="49"/>
      <c r="AG519" s="49"/>
      <c r="AH519" s="49"/>
      <c r="AI519" s="49"/>
      <c r="AJ519" s="49"/>
      <c r="AK519" s="49"/>
      <c r="AL519" s="49"/>
      <c r="AM519" s="49"/>
      <c r="AN519" s="49"/>
      <c r="AO519" s="49"/>
      <c r="AP519" s="49"/>
      <c r="AQ519" s="49"/>
      <c r="AR519" s="49"/>
      <c r="AS519" s="49"/>
      <c r="AT519" s="49"/>
      <c r="AU519" s="49"/>
      <c r="AV519" s="49"/>
      <c r="AW519" s="49"/>
      <c r="AX519" s="49"/>
      <c r="AY519" s="49"/>
      <c r="AZ519" s="49"/>
      <c r="BA519" s="49"/>
      <c r="BB519" s="49"/>
      <c r="BC519" s="49"/>
      <c r="BD519" s="49"/>
      <c r="BE519" s="49"/>
      <c r="BF519" s="49"/>
    </row>
    <row r="520" spans="26:58" x14ac:dyDescent="0.25">
      <c r="Z520" s="49"/>
      <c r="AA520" s="49"/>
      <c r="AB520" s="49"/>
      <c r="AC520" s="49"/>
      <c r="AD520" s="49"/>
      <c r="AE520" s="49"/>
      <c r="AF520" s="49"/>
      <c r="AG520" s="49"/>
      <c r="AH520" s="49"/>
      <c r="AI520" s="49"/>
      <c r="AJ520" s="49"/>
      <c r="AK520" s="49"/>
      <c r="AL520" s="49"/>
      <c r="AM520" s="49"/>
      <c r="AN520" s="49"/>
      <c r="AO520" s="49"/>
      <c r="AP520" s="49"/>
      <c r="AQ520" s="49"/>
      <c r="AR520" s="49"/>
      <c r="AS520" s="49"/>
      <c r="AT520" s="49"/>
      <c r="AU520" s="49"/>
      <c r="AV520" s="49"/>
      <c r="AW520" s="49"/>
      <c r="AX520" s="49"/>
      <c r="AY520" s="49"/>
      <c r="AZ520" s="49"/>
      <c r="BA520" s="49"/>
      <c r="BB520" s="49"/>
      <c r="BC520" s="49"/>
      <c r="BD520" s="49"/>
      <c r="BE520" s="49"/>
      <c r="BF520" s="49"/>
    </row>
    <row r="521" spans="26:58" x14ac:dyDescent="0.25">
      <c r="Z521" s="49"/>
      <c r="AA521" s="49"/>
      <c r="AB521" s="49"/>
      <c r="AC521" s="49"/>
      <c r="AD521" s="49"/>
      <c r="AE521" s="49"/>
      <c r="AF521" s="49"/>
      <c r="AG521" s="49"/>
      <c r="AH521" s="49"/>
      <c r="AI521" s="49"/>
      <c r="AJ521" s="49"/>
      <c r="AK521" s="49"/>
      <c r="AL521" s="49"/>
      <c r="AM521" s="49"/>
      <c r="AN521" s="49"/>
      <c r="AO521" s="49"/>
      <c r="AP521" s="49"/>
      <c r="AQ521" s="49"/>
      <c r="AR521" s="49"/>
      <c r="AS521" s="49"/>
      <c r="AT521" s="49"/>
      <c r="AU521" s="49"/>
      <c r="AV521" s="49"/>
      <c r="AW521" s="49"/>
      <c r="AX521" s="49"/>
      <c r="AY521" s="49"/>
      <c r="AZ521" s="49"/>
      <c r="BA521" s="49"/>
      <c r="BB521" s="49"/>
      <c r="BC521" s="49"/>
      <c r="BD521" s="49"/>
      <c r="BE521" s="49"/>
      <c r="BF521" s="49"/>
    </row>
    <row r="522" spans="26:58" x14ac:dyDescent="0.25">
      <c r="Z522" s="49"/>
      <c r="AA522" s="49"/>
      <c r="AB522" s="49"/>
      <c r="AC522" s="49"/>
      <c r="AD522" s="49"/>
      <c r="AE522" s="49"/>
      <c r="AF522" s="49"/>
      <c r="AG522" s="49"/>
      <c r="AH522" s="49"/>
      <c r="AI522" s="49"/>
      <c r="AJ522" s="49"/>
      <c r="AK522" s="49"/>
      <c r="AL522" s="49"/>
      <c r="AM522" s="49"/>
      <c r="AN522" s="49"/>
      <c r="AO522" s="49"/>
      <c r="AP522" s="49"/>
      <c r="AQ522" s="49"/>
      <c r="AR522" s="49"/>
      <c r="AS522" s="49"/>
      <c r="AT522" s="49"/>
      <c r="AU522" s="49"/>
      <c r="AV522" s="49"/>
      <c r="AW522" s="49"/>
      <c r="AX522" s="49"/>
      <c r="AY522" s="49"/>
      <c r="AZ522" s="49"/>
      <c r="BA522" s="49"/>
      <c r="BB522" s="49"/>
      <c r="BC522" s="49"/>
      <c r="BD522" s="49"/>
      <c r="BE522" s="49"/>
      <c r="BF522" s="49"/>
    </row>
    <row r="523" spans="26:58" x14ac:dyDescent="0.25">
      <c r="Z523" s="49"/>
      <c r="AA523" s="49"/>
      <c r="AB523" s="49"/>
      <c r="AC523" s="49"/>
      <c r="AD523" s="49"/>
      <c r="AE523" s="49"/>
      <c r="AF523" s="49"/>
      <c r="AG523" s="49"/>
      <c r="AH523" s="49"/>
      <c r="AI523" s="49"/>
      <c r="AJ523" s="49"/>
      <c r="AK523" s="49"/>
      <c r="AL523" s="49"/>
      <c r="AM523" s="49"/>
      <c r="AN523" s="49"/>
      <c r="AO523" s="49"/>
      <c r="AP523" s="49"/>
      <c r="AQ523" s="49"/>
      <c r="AR523" s="49"/>
      <c r="AS523" s="49"/>
      <c r="AT523" s="49"/>
      <c r="AU523" s="49"/>
      <c r="AV523" s="49"/>
      <c r="AW523" s="49"/>
      <c r="AX523" s="49"/>
      <c r="AY523" s="49"/>
      <c r="AZ523" s="49"/>
      <c r="BA523" s="49"/>
      <c r="BB523" s="49"/>
      <c r="BC523" s="49"/>
      <c r="BD523" s="49"/>
      <c r="BE523" s="49"/>
      <c r="BF523" s="49"/>
    </row>
    <row r="524" spans="26:58" x14ac:dyDescent="0.25">
      <c r="Z524" s="49"/>
      <c r="AA524" s="49"/>
      <c r="AB524" s="49"/>
      <c r="AC524" s="49"/>
      <c r="AD524" s="49"/>
      <c r="AE524" s="49"/>
      <c r="AF524" s="49"/>
      <c r="AG524" s="49"/>
      <c r="AH524" s="49"/>
      <c r="AI524" s="49"/>
      <c r="AJ524" s="49"/>
      <c r="AK524" s="49"/>
      <c r="AL524" s="49"/>
      <c r="AM524" s="49"/>
      <c r="AN524" s="49"/>
      <c r="AO524" s="49"/>
      <c r="AP524" s="49"/>
      <c r="AQ524" s="49"/>
      <c r="AR524" s="49"/>
      <c r="AS524" s="49"/>
      <c r="AT524" s="49"/>
      <c r="AU524" s="49"/>
      <c r="AV524" s="49"/>
      <c r="AW524" s="49"/>
      <c r="AX524" s="49"/>
      <c r="AY524" s="49"/>
      <c r="AZ524" s="49"/>
      <c r="BA524" s="49"/>
      <c r="BB524" s="49"/>
      <c r="BC524" s="49"/>
      <c r="BD524" s="49"/>
      <c r="BE524" s="49"/>
      <c r="BF524" s="49"/>
    </row>
    <row r="525" spans="26:58" x14ac:dyDescent="0.25">
      <c r="Z525" s="49"/>
      <c r="AA525" s="49"/>
      <c r="AB525" s="49"/>
      <c r="AC525" s="49"/>
      <c r="AD525" s="49"/>
      <c r="AE525" s="49"/>
      <c r="AF525" s="49"/>
      <c r="AG525" s="49"/>
      <c r="AH525" s="49"/>
      <c r="AI525" s="49"/>
      <c r="AJ525" s="49"/>
      <c r="AK525" s="49"/>
      <c r="AL525" s="49"/>
      <c r="AM525" s="49"/>
      <c r="AN525" s="49"/>
      <c r="AO525" s="49"/>
      <c r="AP525" s="49"/>
      <c r="AQ525" s="49"/>
      <c r="AR525" s="49"/>
      <c r="AS525" s="49"/>
      <c r="AT525" s="49"/>
      <c r="AU525" s="49"/>
      <c r="AV525" s="49"/>
      <c r="AW525" s="49"/>
      <c r="AX525" s="49"/>
      <c r="AY525" s="49"/>
      <c r="AZ525" s="49"/>
      <c r="BA525" s="49"/>
      <c r="BB525" s="49"/>
      <c r="BC525" s="49"/>
      <c r="BD525" s="49"/>
      <c r="BE525" s="49"/>
      <c r="BF525" s="49"/>
    </row>
    <row r="526" spans="26:58" x14ac:dyDescent="0.25">
      <c r="Z526" s="49"/>
      <c r="AA526" s="49"/>
      <c r="AB526" s="49"/>
      <c r="AC526" s="49"/>
      <c r="AD526" s="49"/>
      <c r="AE526" s="49"/>
      <c r="AF526" s="49"/>
      <c r="AG526" s="49"/>
      <c r="AH526" s="49"/>
      <c r="AI526" s="49"/>
      <c r="AJ526" s="49"/>
      <c r="AK526" s="49"/>
      <c r="AL526" s="49"/>
      <c r="AM526" s="49"/>
      <c r="AN526" s="49"/>
      <c r="AO526" s="49"/>
      <c r="AP526" s="49"/>
      <c r="AQ526" s="49"/>
      <c r="AR526" s="49"/>
      <c r="AS526" s="49"/>
      <c r="AT526" s="49"/>
      <c r="AU526" s="49"/>
      <c r="AV526" s="49"/>
      <c r="AW526" s="49"/>
      <c r="AX526" s="49"/>
      <c r="AY526" s="49"/>
      <c r="AZ526" s="49"/>
      <c r="BA526" s="49"/>
      <c r="BB526" s="49"/>
      <c r="BC526" s="49"/>
      <c r="BD526" s="49"/>
      <c r="BE526" s="49"/>
      <c r="BF526" s="49"/>
    </row>
    <row r="527" spans="26:58" x14ac:dyDescent="0.25">
      <c r="Z527" s="49"/>
      <c r="AA527" s="49"/>
      <c r="AB527" s="49"/>
      <c r="AC527" s="49"/>
      <c r="AD527" s="49"/>
      <c r="AE527" s="49"/>
      <c r="AF527" s="49"/>
      <c r="AG527" s="49"/>
      <c r="AH527" s="49"/>
      <c r="AI527" s="49"/>
      <c r="AJ527" s="49"/>
      <c r="AK527" s="49"/>
      <c r="AL527" s="49"/>
      <c r="AM527" s="49"/>
      <c r="AN527" s="49"/>
      <c r="AO527" s="49"/>
      <c r="AP527" s="49"/>
      <c r="AQ527" s="49"/>
      <c r="AR527" s="49"/>
      <c r="AS527" s="49"/>
      <c r="AT527" s="49"/>
      <c r="AU527" s="49"/>
      <c r="AV527" s="49"/>
      <c r="AW527" s="49"/>
      <c r="AX527" s="49"/>
      <c r="AY527" s="49"/>
      <c r="AZ527" s="49"/>
      <c r="BA527" s="49"/>
      <c r="BB527" s="49"/>
      <c r="BC527" s="49"/>
      <c r="BD527" s="49"/>
      <c r="BE527" s="49"/>
      <c r="BF527" s="49"/>
    </row>
    <row r="528" spans="26:58" x14ac:dyDescent="0.25">
      <c r="Z528" s="49"/>
      <c r="AA528" s="49"/>
      <c r="AB528" s="49"/>
      <c r="AC528" s="49"/>
      <c r="AD528" s="49"/>
      <c r="AE528" s="49"/>
      <c r="AF528" s="49"/>
      <c r="AG528" s="49"/>
      <c r="AH528" s="49"/>
      <c r="AI528" s="49"/>
      <c r="AJ528" s="49"/>
      <c r="AK528" s="49"/>
      <c r="AL528" s="49"/>
      <c r="AM528" s="49"/>
      <c r="AN528" s="49"/>
      <c r="AO528" s="49"/>
      <c r="AP528" s="49"/>
      <c r="AQ528" s="49"/>
      <c r="AR528" s="49"/>
      <c r="AS528" s="49"/>
      <c r="AT528" s="49"/>
      <c r="AU528" s="49"/>
      <c r="AV528" s="49"/>
      <c r="AW528" s="49"/>
      <c r="AX528" s="49"/>
      <c r="AY528" s="49"/>
      <c r="AZ528" s="49"/>
      <c r="BA528" s="49"/>
      <c r="BB528" s="49"/>
      <c r="BC528" s="49"/>
      <c r="BD528" s="49"/>
      <c r="BE528" s="49"/>
      <c r="BF528" s="49"/>
    </row>
    <row r="529" spans="26:58" x14ac:dyDescent="0.25">
      <c r="Z529" s="49"/>
      <c r="AA529" s="49"/>
      <c r="AB529" s="49"/>
      <c r="AC529" s="49"/>
      <c r="AD529" s="49"/>
      <c r="AE529" s="49"/>
      <c r="AF529" s="49"/>
      <c r="AG529" s="49"/>
      <c r="AH529" s="49"/>
      <c r="AI529" s="49"/>
      <c r="AJ529" s="49"/>
      <c r="AK529" s="49"/>
      <c r="AL529" s="49"/>
      <c r="AM529" s="49"/>
      <c r="AN529" s="49"/>
      <c r="AO529" s="49"/>
      <c r="AP529" s="49"/>
      <c r="AQ529" s="49"/>
      <c r="AR529" s="49"/>
      <c r="AS529" s="49"/>
      <c r="AT529" s="49"/>
      <c r="AU529" s="49"/>
      <c r="AV529" s="49"/>
      <c r="AW529" s="49"/>
      <c r="AX529" s="49"/>
      <c r="AY529" s="49"/>
      <c r="AZ529" s="49"/>
      <c r="BA529" s="49"/>
      <c r="BB529" s="49"/>
      <c r="BC529" s="49"/>
      <c r="BD529" s="49"/>
      <c r="BE529" s="49"/>
      <c r="BF529" s="49"/>
    </row>
    <row r="530" spans="26:58" x14ac:dyDescent="0.25">
      <c r="Z530" s="49"/>
      <c r="AA530" s="49"/>
      <c r="AB530" s="49"/>
      <c r="AC530" s="49"/>
      <c r="AD530" s="49"/>
      <c r="AE530" s="49"/>
      <c r="AF530" s="49"/>
      <c r="AG530" s="49"/>
      <c r="AH530" s="49"/>
      <c r="AI530" s="49"/>
      <c r="AJ530" s="49"/>
      <c r="AK530" s="49"/>
      <c r="AL530" s="49"/>
      <c r="AM530" s="49"/>
      <c r="AN530" s="49"/>
      <c r="AO530" s="49"/>
      <c r="AP530" s="49"/>
      <c r="AQ530" s="49"/>
      <c r="AR530" s="49"/>
      <c r="AS530" s="49"/>
      <c r="AT530" s="49"/>
      <c r="AU530" s="49"/>
      <c r="AV530" s="49"/>
      <c r="AW530" s="49"/>
      <c r="AX530" s="49"/>
      <c r="AY530" s="49"/>
      <c r="AZ530" s="49"/>
      <c r="BA530" s="49"/>
      <c r="BB530" s="49"/>
      <c r="BC530" s="49"/>
      <c r="BD530" s="49"/>
      <c r="BE530" s="49"/>
      <c r="BF530" s="49"/>
    </row>
    <row r="531" spans="26:58" x14ac:dyDescent="0.25">
      <c r="Z531" s="49"/>
      <c r="AA531" s="49"/>
      <c r="AB531" s="49"/>
      <c r="AC531" s="49"/>
      <c r="AD531" s="49"/>
      <c r="AE531" s="49"/>
      <c r="AF531" s="49"/>
      <c r="AG531" s="49"/>
      <c r="AH531" s="49"/>
      <c r="AI531" s="49"/>
      <c r="AJ531" s="49"/>
      <c r="AK531" s="49"/>
      <c r="AL531" s="49"/>
      <c r="AM531" s="49"/>
      <c r="AN531" s="49"/>
      <c r="AO531" s="49"/>
      <c r="AP531" s="49"/>
      <c r="AQ531" s="49"/>
      <c r="AR531" s="49"/>
      <c r="AS531" s="49"/>
      <c r="AT531" s="49"/>
      <c r="AU531" s="49"/>
      <c r="AV531" s="49"/>
      <c r="AW531" s="49"/>
      <c r="AX531" s="49"/>
      <c r="AY531" s="49"/>
      <c r="AZ531" s="49"/>
      <c r="BA531" s="49"/>
      <c r="BB531" s="49"/>
      <c r="BC531" s="49"/>
      <c r="BD531" s="49"/>
      <c r="BE531" s="49"/>
      <c r="BF531" s="49"/>
    </row>
    <row r="532" spans="26:58" x14ac:dyDescent="0.25">
      <c r="Z532" s="49"/>
      <c r="AA532" s="49"/>
      <c r="AB532" s="49"/>
      <c r="AC532" s="49"/>
      <c r="AD532" s="49"/>
      <c r="AE532" s="49"/>
      <c r="AF532" s="49"/>
      <c r="AG532" s="49"/>
      <c r="AH532" s="49"/>
      <c r="AI532" s="49"/>
      <c r="AJ532" s="49"/>
      <c r="AK532" s="49"/>
      <c r="AL532" s="49"/>
      <c r="AM532" s="49"/>
      <c r="AN532" s="49"/>
      <c r="AO532" s="49"/>
      <c r="AP532" s="49"/>
      <c r="AQ532" s="49"/>
      <c r="AR532" s="49"/>
      <c r="AS532" s="49"/>
      <c r="AT532" s="49"/>
      <c r="AU532" s="49"/>
      <c r="AV532" s="49"/>
      <c r="AW532" s="49"/>
      <c r="AX532" s="49"/>
      <c r="AY532" s="49"/>
      <c r="AZ532" s="49"/>
      <c r="BA532" s="49"/>
      <c r="BB532" s="49"/>
      <c r="BC532" s="49"/>
      <c r="BD532" s="49"/>
      <c r="BE532" s="49"/>
      <c r="BF532" s="49"/>
    </row>
    <row r="533" spans="26:58" x14ac:dyDescent="0.25">
      <c r="Z533" s="49"/>
      <c r="AA533" s="49"/>
      <c r="AB533" s="49"/>
      <c r="AC533" s="49"/>
      <c r="AD533" s="49"/>
      <c r="AE533" s="49"/>
      <c r="AF533" s="49"/>
      <c r="AG533" s="49"/>
      <c r="AH533" s="49"/>
      <c r="AI533" s="49"/>
      <c r="AJ533" s="49"/>
      <c r="AK533" s="49"/>
      <c r="AL533" s="49"/>
      <c r="AM533" s="49"/>
      <c r="AN533" s="49"/>
      <c r="AO533" s="49"/>
      <c r="AP533" s="49"/>
      <c r="AQ533" s="49"/>
      <c r="AR533" s="49"/>
      <c r="AS533" s="49"/>
      <c r="AT533" s="49"/>
      <c r="AU533" s="49"/>
      <c r="AV533" s="49"/>
      <c r="AW533" s="49"/>
      <c r="AX533" s="49"/>
      <c r="AY533" s="49"/>
      <c r="AZ533" s="49"/>
      <c r="BA533" s="49"/>
      <c r="BB533" s="49"/>
      <c r="BC533" s="49"/>
      <c r="BD533" s="49"/>
      <c r="BE533" s="49"/>
      <c r="BF533" s="49"/>
    </row>
    <row r="534" spans="26:58" x14ac:dyDescent="0.25">
      <c r="Z534" s="49"/>
      <c r="AA534" s="49"/>
      <c r="AB534" s="49"/>
      <c r="AC534" s="49"/>
      <c r="AD534" s="49"/>
      <c r="AE534" s="49"/>
      <c r="AF534" s="49"/>
      <c r="AG534" s="49"/>
      <c r="AH534" s="49"/>
      <c r="AI534" s="49"/>
      <c r="AJ534" s="49"/>
      <c r="AK534" s="49"/>
      <c r="AL534" s="49"/>
      <c r="AM534" s="49"/>
      <c r="AN534" s="49"/>
      <c r="AO534" s="49"/>
      <c r="AP534" s="49"/>
      <c r="AQ534" s="49"/>
      <c r="AR534" s="49"/>
      <c r="AS534" s="49"/>
      <c r="AT534" s="49"/>
      <c r="AU534" s="49"/>
      <c r="AV534" s="49"/>
      <c r="AW534" s="49"/>
      <c r="AX534" s="49"/>
      <c r="AY534" s="49"/>
      <c r="AZ534" s="49"/>
      <c r="BA534" s="49"/>
      <c r="BB534" s="49"/>
      <c r="BC534" s="49"/>
      <c r="BD534" s="49"/>
      <c r="BE534" s="49"/>
      <c r="BF534" s="49"/>
    </row>
    <row r="535" spans="26:58" x14ac:dyDescent="0.25">
      <c r="Z535" s="49"/>
      <c r="AA535" s="49"/>
      <c r="AB535" s="49"/>
      <c r="AC535" s="49"/>
      <c r="AD535" s="49"/>
      <c r="AE535" s="49"/>
      <c r="AF535" s="49"/>
      <c r="AG535" s="49"/>
      <c r="AH535" s="49"/>
      <c r="AI535" s="49"/>
      <c r="AJ535" s="49"/>
      <c r="AK535" s="49"/>
      <c r="AL535" s="49"/>
      <c r="AM535" s="49"/>
      <c r="AN535" s="49"/>
      <c r="AO535" s="49"/>
      <c r="AP535" s="49"/>
      <c r="AQ535" s="49"/>
      <c r="AR535" s="49"/>
      <c r="AS535" s="49"/>
      <c r="AT535" s="49"/>
      <c r="AU535" s="49"/>
      <c r="AV535" s="49"/>
      <c r="AW535" s="49"/>
      <c r="AX535" s="49"/>
      <c r="AY535" s="49"/>
      <c r="AZ535" s="49"/>
      <c r="BA535" s="49"/>
      <c r="BB535" s="49"/>
      <c r="BC535" s="49"/>
      <c r="BD535" s="49"/>
      <c r="BE535" s="49"/>
      <c r="BF535" s="49"/>
    </row>
    <row r="536" spans="26:58" x14ac:dyDescent="0.25">
      <c r="Z536" s="49"/>
      <c r="AA536" s="49"/>
      <c r="AB536" s="49"/>
      <c r="AC536" s="49"/>
      <c r="AD536" s="49"/>
      <c r="AE536" s="49"/>
      <c r="AF536" s="49"/>
      <c r="AG536" s="49"/>
      <c r="AH536" s="49"/>
      <c r="AI536" s="49"/>
      <c r="AJ536" s="49"/>
      <c r="AK536" s="49"/>
      <c r="AL536" s="49"/>
      <c r="AM536" s="49"/>
      <c r="AN536" s="49"/>
      <c r="AO536" s="49"/>
      <c r="AP536" s="49"/>
      <c r="AQ536" s="49"/>
      <c r="AR536" s="49"/>
      <c r="AS536" s="49"/>
      <c r="AT536" s="49"/>
      <c r="AU536" s="49"/>
      <c r="AV536" s="49"/>
      <c r="AW536" s="49"/>
      <c r="AX536" s="49"/>
      <c r="AY536" s="49"/>
      <c r="AZ536" s="49"/>
      <c r="BA536" s="49"/>
      <c r="BB536" s="49"/>
      <c r="BC536" s="49"/>
      <c r="BD536" s="49"/>
      <c r="BE536" s="49"/>
      <c r="BF536" s="49"/>
    </row>
    <row r="537" spans="26:58" x14ac:dyDescent="0.25">
      <c r="Z537" s="49"/>
      <c r="AA537" s="49"/>
      <c r="AB537" s="49"/>
      <c r="AC537" s="49"/>
      <c r="AD537" s="49"/>
      <c r="AE537" s="49"/>
      <c r="AF537" s="49"/>
      <c r="AG537" s="49"/>
      <c r="AH537" s="49"/>
      <c r="AI537" s="49"/>
      <c r="AJ537" s="49"/>
      <c r="AK537" s="49"/>
      <c r="AL537" s="49"/>
      <c r="AM537" s="49"/>
      <c r="AN537" s="49"/>
      <c r="AO537" s="49"/>
      <c r="AP537" s="49"/>
      <c r="AQ537" s="49"/>
      <c r="AR537" s="49"/>
      <c r="AS537" s="49"/>
      <c r="AT537" s="49"/>
      <c r="AU537" s="49"/>
      <c r="AV537" s="49"/>
      <c r="AW537" s="49"/>
      <c r="AX537" s="49"/>
      <c r="AY537" s="49"/>
      <c r="AZ537" s="49"/>
      <c r="BA537" s="49"/>
      <c r="BB537" s="49"/>
      <c r="BC537" s="49"/>
      <c r="BD537" s="49"/>
      <c r="BE537" s="49"/>
      <c r="BF537" s="49"/>
    </row>
    <row r="538" spans="26:58" x14ac:dyDescent="0.25">
      <c r="Z538" s="49"/>
      <c r="AA538" s="49"/>
      <c r="AB538" s="49"/>
      <c r="AC538" s="49"/>
      <c r="AD538" s="49"/>
      <c r="AE538" s="49"/>
      <c r="AF538" s="49"/>
      <c r="AG538" s="49"/>
      <c r="AH538" s="49"/>
      <c r="AI538" s="49"/>
      <c r="AJ538" s="49"/>
      <c r="AK538" s="49"/>
      <c r="AL538" s="49"/>
      <c r="AM538" s="49"/>
      <c r="AN538" s="49"/>
      <c r="AO538" s="49"/>
      <c r="AP538" s="49"/>
      <c r="AQ538" s="49"/>
      <c r="AR538" s="49"/>
      <c r="AS538" s="49"/>
      <c r="AT538" s="49"/>
      <c r="AU538" s="49"/>
      <c r="AV538" s="49"/>
      <c r="AW538" s="49"/>
      <c r="AX538" s="49"/>
      <c r="AY538" s="49"/>
      <c r="AZ538" s="49"/>
      <c r="BA538" s="49"/>
      <c r="BB538" s="49"/>
      <c r="BC538" s="49"/>
      <c r="BD538" s="49"/>
      <c r="BE538" s="49"/>
      <c r="BF538" s="49"/>
    </row>
    <row r="539" spans="26:58" x14ac:dyDescent="0.25">
      <c r="Z539" s="49"/>
      <c r="AA539" s="49"/>
      <c r="AB539" s="49"/>
      <c r="AC539" s="49"/>
      <c r="AD539" s="49"/>
      <c r="AE539" s="49"/>
      <c r="AF539" s="49"/>
      <c r="AG539" s="49"/>
      <c r="AH539" s="49"/>
      <c r="AI539" s="49"/>
      <c r="AJ539" s="49"/>
      <c r="AK539" s="49"/>
      <c r="AL539" s="49"/>
      <c r="AM539" s="49"/>
      <c r="AN539" s="49"/>
      <c r="AO539" s="49"/>
      <c r="AP539" s="49"/>
      <c r="AQ539" s="49"/>
      <c r="AR539" s="49"/>
      <c r="AS539" s="49"/>
      <c r="AT539" s="49"/>
      <c r="AU539" s="49"/>
      <c r="AV539" s="49"/>
      <c r="AW539" s="49"/>
      <c r="AX539" s="49"/>
      <c r="AY539" s="49"/>
      <c r="AZ539" s="49"/>
      <c r="BA539" s="49"/>
      <c r="BB539" s="49"/>
      <c r="BC539" s="49"/>
      <c r="BD539" s="49"/>
      <c r="BE539" s="49"/>
      <c r="BF539" s="49"/>
    </row>
    <row r="540" spans="26:58" x14ac:dyDescent="0.25">
      <c r="Z540" s="49"/>
      <c r="AA540" s="49"/>
      <c r="AB540" s="49"/>
      <c r="AC540" s="49"/>
      <c r="AD540" s="49"/>
      <c r="AE540" s="49"/>
      <c r="AF540" s="49"/>
      <c r="AG540" s="49"/>
      <c r="AH540" s="49"/>
      <c r="AI540" s="49"/>
      <c r="AJ540" s="49"/>
      <c r="AK540" s="49"/>
      <c r="AL540" s="49"/>
      <c r="AM540" s="49"/>
      <c r="AN540" s="49"/>
      <c r="AO540" s="49"/>
      <c r="AP540" s="49"/>
      <c r="AQ540" s="49"/>
      <c r="AR540" s="49"/>
      <c r="AS540" s="49"/>
      <c r="AT540" s="49"/>
      <c r="AU540" s="49"/>
      <c r="AV540" s="49"/>
      <c r="AW540" s="49"/>
      <c r="AX540" s="49"/>
      <c r="AY540" s="49"/>
      <c r="AZ540" s="49"/>
      <c r="BA540" s="49"/>
      <c r="BB540" s="49"/>
      <c r="BC540" s="49"/>
      <c r="BD540" s="49"/>
      <c r="BE540" s="49"/>
      <c r="BF540" s="49"/>
    </row>
    <row r="541" spans="26:58" x14ac:dyDescent="0.25">
      <c r="Z541" s="49"/>
      <c r="AA541" s="49"/>
      <c r="AB541" s="49"/>
      <c r="AC541" s="49"/>
      <c r="AD541" s="49"/>
      <c r="AE541" s="49"/>
      <c r="AF541" s="49"/>
      <c r="AG541" s="49"/>
      <c r="AH541" s="49"/>
      <c r="AI541" s="49"/>
      <c r="AJ541" s="49"/>
      <c r="AK541" s="49"/>
      <c r="AL541" s="49"/>
      <c r="AM541" s="49"/>
      <c r="AN541" s="49"/>
      <c r="AO541" s="49"/>
      <c r="AP541" s="49"/>
      <c r="AQ541" s="49"/>
      <c r="AR541" s="49"/>
      <c r="AS541" s="49"/>
      <c r="AT541" s="49"/>
      <c r="AU541" s="49"/>
      <c r="AV541" s="49"/>
      <c r="AW541" s="49"/>
      <c r="AX541" s="49"/>
      <c r="AY541" s="49"/>
      <c r="AZ541" s="49"/>
      <c r="BA541" s="49"/>
      <c r="BB541" s="49"/>
      <c r="BC541" s="49"/>
      <c r="BD541" s="49"/>
      <c r="BE541" s="49"/>
      <c r="BF541" s="49"/>
    </row>
    <row r="542" spans="26:58" x14ac:dyDescent="0.25">
      <c r="Z542" s="49"/>
      <c r="AA542" s="49"/>
      <c r="AB542" s="49"/>
      <c r="AC542" s="49"/>
      <c r="AD542" s="49"/>
      <c r="AE542" s="49"/>
      <c r="AF542" s="49"/>
      <c r="AG542" s="49"/>
      <c r="AH542" s="49"/>
      <c r="AI542" s="49"/>
      <c r="AJ542" s="49"/>
      <c r="AK542" s="49"/>
      <c r="AL542" s="49"/>
      <c r="AM542" s="49"/>
      <c r="AN542" s="49"/>
      <c r="AO542" s="49"/>
      <c r="AP542" s="49"/>
      <c r="AQ542" s="49"/>
      <c r="AR542" s="49"/>
      <c r="AS542" s="49"/>
      <c r="AT542" s="49"/>
      <c r="AU542" s="49"/>
      <c r="AV542" s="49"/>
      <c r="AW542" s="49"/>
      <c r="AX542" s="49"/>
      <c r="AY542" s="49"/>
      <c r="AZ542" s="49"/>
      <c r="BA542" s="49"/>
      <c r="BB542" s="49"/>
      <c r="BC542" s="49"/>
      <c r="BD542" s="49"/>
      <c r="BE542" s="49"/>
      <c r="BF542" s="49"/>
    </row>
    <row r="543" spans="26:58" x14ac:dyDescent="0.25">
      <c r="Z543" s="49"/>
      <c r="AA543" s="49"/>
      <c r="AB543" s="49"/>
      <c r="AC543" s="49"/>
      <c r="AD543" s="49"/>
      <c r="AE543" s="49"/>
      <c r="AF543" s="49"/>
      <c r="AG543" s="49"/>
      <c r="AH543" s="49"/>
      <c r="AI543" s="49"/>
      <c r="AJ543" s="49"/>
      <c r="AK543" s="49"/>
      <c r="AL543" s="49"/>
      <c r="AM543" s="49"/>
      <c r="AN543" s="49"/>
      <c r="AO543" s="49"/>
      <c r="AP543" s="49"/>
      <c r="AQ543" s="49"/>
      <c r="AR543" s="49"/>
      <c r="AS543" s="49"/>
      <c r="AT543" s="49"/>
      <c r="AU543" s="49"/>
      <c r="AV543" s="49"/>
      <c r="AW543" s="49"/>
      <c r="AX543" s="49"/>
      <c r="AY543" s="49"/>
      <c r="AZ543" s="49"/>
      <c r="BA543" s="49"/>
      <c r="BB543" s="49"/>
      <c r="BC543" s="49"/>
      <c r="BD543" s="49"/>
      <c r="BE543" s="49"/>
      <c r="BF543" s="49"/>
    </row>
    <row r="544" spans="26:58" x14ac:dyDescent="0.25">
      <c r="Z544" s="49"/>
      <c r="AA544" s="49"/>
      <c r="AB544" s="49"/>
      <c r="AC544" s="49"/>
      <c r="AD544" s="49"/>
      <c r="AE544" s="49"/>
      <c r="AF544" s="49"/>
      <c r="AG544" s="49"/>
      <c r="AH544" s="49"/>
      <c r="AI544" s="49"/>
      <c r="AJ544" s="49"/>
      <c r="AK544" s="49"/>
      <c r="AL544" s="49"/>
      <c r="AM544" s="49"/>
      <c r="AN544" s="49"/>
      <c r="AO544" s="49"/>
      <c r="AP544" s="49"/>
      <c r="AQ544" s="49"/>
      <c r="AR544" s="49"/>
      <c r="AS544" s="49"/>
      <c r="AT544" s="49"/>
      <c r="AU544" s="49"/>
      <c r="AV544" s="49"/>
      <c r="AW544" s="49"/>
      <c r="AX544" s="49"/>
      <c r="AY544" s="49"/>
      <c r="AZ544" s="49"/>
      <c r="BA544" s="49"/>
      <c r="BB544" s="49"/>
      <c r="BC544" s="49"/>
      <c r="BD544" s="49"/>
      <c r="BE544" s="49"/>
      <c r="BF544" s="49"/>
    </row>
    <row r="545" spans="26:58" x14ac:dyDescent="0.25">
      <c r="Z545" s="49"/>
      <c r="AA545" s="49"/>
      <c r="AB545" s="49"/>
      <c r="AC545" s="49"/>
      <c r="AD545" s="49"/>
      <c r="AE545" s="49"/>
      <c r="AF545" s="49"/>
      <c r="AG545" s="49"/>
      <c r="AH545" s="49"/>
      <c r="AI545" s="49"/>
      <c r="AJ545" s="49"/>
      <c r="AK545" s="49"/>
      <c r="AL545" s="49"/>
      <c r="AM545" s="49"/>
      <c r="AN545" s="49"/>
      <c r="AO545" s="49"/>
      <c r="AP545" s="49"/>
      <c r="AQ545" s="49"/>
      <c r="AR545" s="49"/>
      <c r="AS545" s="49"/>
      <c r="AT545" s="49"/>
      <c r="AU545" s="49"/>
      <c r="AV545" s="49"/>
      <c r="AW545" s="49"/>
      <c r="AX545" s="49"/>
      <c r="AY545" s="49"/>
      <c r="AZ545" s="49"/>
      <c r="BA545" s="49"/>
      <c r="BB545" s="49"/>
      <c r="BC545" s="49"/>
      <c r="BD545" s="49"/>
      <c r="BE545" s="49"/>
      <c r="BF545" s="49"/>
    </row>
    <row r="546" spans="26:58" x14ac:dyDescent="0.25">
      <c r="Z546" s="49"/>
      <c r="AA546" s="49"/>
      <c r="AB546" s="49"/>
      <c r="AC546" s="49"/>
      <c r="AD546" s="49"/>
      <c r="AE546" s="49"/>
      <c r="AF546" s="49"/>
      <c r="AG546" s="49"/>
      <c r="AH546" s="49"/>
      <c r="AI546" s="49"/>
      <c r="AJ546" s="49"/>
      <c r="AK546" s="49"/>
      <c r="AL546" s="49"/>
      <c r="AM546" s="49"/>
      <c r="AN546" s="49"/>
      <c r="AO546" s="49"/>
      <c r="AP546" s="49"/>
      <c r="AQ546" s="49"/>
      <c r="AR546" s="49"/>
      <c r="AS546" s="49"/>
      <c r="AT546" s="49"/>
      <c r="AU546" s="49"/>
      <c r="AV546" s="49"/>
      <c r="AW546" s="49"/>
      <c r="AX546" s="49"/>
      <c r="AY546" s="49"/>
      <c r="AZ546" s="49"/>
      <c r="BA546" s="49"/>
      <c r="BB546" s="49"/>
      <c r="BC546" s="49"/>
      <c r="BD546" s="49"/>
      <c r="BE546" s="49"/>
      <c r="BF546" s="49"/>
    </row>
    <row r="547" spans="26:58" x14ac:dyDescent="0.25">
      <c r="Z547" s="49"/>
      <c r="AA547" s="49"/>
      <c r="AB547" s="49"/>
      <c r="AC547" s="49"/>
      <c r="AD547" s="49"/>
      <c r="AE547" s="49"/>
      <c r="AF547" s="49"/>
      <c r="AG547" s="49"/>
      <c r="AH547" s="49"/>
      <c r="AI547" s="49"/>
      <c r="AJ547" s="49"/>
      <c r="AK547" s="49"/>
      <c r="AL547" s="49"/>
      <c r="AM547" s="49"/>
      <c r="AN547" s="49"/>
      <c r="AO547" s="49"/>
      <c r="AP547" s="49"/>
      <c r="AQ547" s="49"/>
      <c r="AR547" s="49"/>
      <c r="AS547" s="49"/>
      <c r="AT547" s="49"/>
      <c r="AU547" s="49"/>
      <c r="AV547" s="49"/>
      <c r="AW547" s="49"/>
      <c r="AX547" s="49"/>
      <c r="AY547" s="49"/>
      <c r="AZ547" s="49"/>
      <c r="BA547" s="49"/>
      <c r="BB547" s="49"/>
      <c r="BC547" s="49"/>
      <c r="BD547" s="49"/>
      <c r="BE547" s="49"/>
      <c r="BF547" s="49"/>
    </row>
  </sheetData>
  <mergeCells count="106">
    <mergeCell ref="O8:O9"/>
    <mergeCell ref="P8:X8"/>
    <mergeCell ref="A10:A19"/>
    <mergeCell ref="N10:N19"/>
    <mergeCell ref="A20:A29"/>
    <mergeCell ref="N20:N29"/>
    <mergeCell ref="A3:J3"/>
    <mergeCell ref="B5:J5"/>
    <mergeCell ref="A8:A9"/>
    <mergeCell ref="B8:B9"/>
    <mergeCell ref="C8:K8"/>
    <mergeCell ref="N8:N9"/>
    <mergeCell ref="A60:A69"/>
    <mergeCell ref="N60:N69"/>
    <mergeCell ref="A70:A79"/>
    <mergeCell ref="N70:N79"/>
    <mergeCell ref="A80:A89"/>
    <mergeCell ref="N80:N89"/>
    <mergeCell ref="A30:A39"/>
    <mergeCell ref="N30:N39"/>
    <mergeCell ref="A40:A49"/>
    <mergeCell ref="N40:N49"/>
    <mergeCell ref="A50:A59"/>
    <mergeCell ref="N50:N59"/>
    <mergeCell ref="A120:A129"/>
    <mergeCell ref="N120:N129"/>
    <mergeCell ref="A130:A139"/>
    <mergeCell ref="N130:N139"/>
    <mergeCell ref="A140:A149"/>
    <mergeCell ref="N140:N149"/>
    <mergeCell ref="A90:A99"/>
    <mergeCell ref="N90:N99"/>
    <mergeCell ref="A100:A109"/>
    <mergeCell ref="N100:N109"/>
    <mergeCell ref="A110:A119"/>
    <mergeCell ref="N110:N119"/>
    <mergeCell ref="A180:A189"/>
    <mergeCell ref="N180:N189"/>
    <mergeCell ref="A190:A199"/>
    <mergeCell ref="N190:N199"/>
    <mergeCell ref="A200:A209"/>
    <mergeCell ref="N200:N209"/>
    <mergeCell ref="A150:A159"/>
    <mergeCell ref="N150:N159"/>
    <mergeCell ref="A160:A169"/>
    <mergeCell ref="N160:N169"/>
    <mergeCell ref="A170:A179"/>
    <mergeCell ref="N170:N179"/>
    <mergeCell ref="A240:A249"/>
    <mergeCell ref="N240:N249"/>
    <mergeCell ref="A250:A259"/>
    <mergeCell ref="N250:N259"/>
    <mergeCell ref="A260:A269"/>
    <mergeCell ref="N260:N269"/>
    <mergeCell ref="A210:A219"/>
    <mergeCell ref="N210:N219"/>
    <mergeCell ref="A220:A229"/>
    <mergeCell ref="N220:N229"/>
    <mergeCell ref="A230:A239"/>
    <mergeCell ref="N230:N239"/>
    <mergeCell ref="A300:A309"/>
    <mergeCell ref="N300:N309"/>
    <mergeCell ref="A310:A319"/>
    <mergeCell ref="N310:N319"/>
    <mergeCell ref="A320:A329"/>
    <mergeCell ref="N320:N329"/>
    <mergeCell ref="A270:A279"/>
    <mergeCell ref="N270:N279"/>
    <mergeCell ref="A280:A289"/>
    <mergeCell ref="N280:N289"/>
    <mergeCell ref="A290:A299"/>
    <mergeCell ref="N290:N299"/>
    <mergeCell ref="A360:A369"/>
    <mergeCell ref="N360:N369"/>
    <mergeCell ref="A370:A379"/>
    <mergeCell ref="N370:N379"/>
    <mergeCell ref="A380:A389"/>
    <mergeCell ref="N380:N389"/>
    <mergeCell ref="A330:A339"/>
    <mergeCell ref="N330:N339"/>
    <mergeCell ref="A340:A349"/>
    <mergeCell ref="N340:N349"/>
    <mergeCell ref="A350:A359"/>
    <mergeCell ref="N350:N359"/>
    <mergeCell ref="A420:A429"/>
    <mergeCell ref="N420:N429"/>
    <mergeCell ref="A430:A439"/>
    <mergeCell ref="N430:N439"/>
    <mergeCell ref="A440:A449"/>
    <mergeCell ref="N440:N449"/>
    <mergeCell ref="A390:A399"/>
    <mergeCell ref="N390:N399"/>
    <mergeCell ref="A400:A409"/>
    <mergeCell ref="N400:N409"/>
    <mergeCell ref="A410:A419"/>
    <mergeCell ref="N410:N419"/>
    <mergeCell ref="A480:A489"/>
    <mergeCell ref="N480:N489"/>
    <mergeCell ref="A490:A499"/>
    <mergeCell ref="N490:N499"/>
    <mergeCell ref="A450:A459"/>
    <mergeCell ref="N450:N459"/>
    <mergeCell ref="A460:A469"/>
    <mergeCell ref="N460:N469"/>
    <mergeCell ref="A470:A479"/>
    <mergeCell ref="N470:N479"/>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217CA-7BF9-4F10-A849-C3D15D2AF1AD}">
  <dimension ref="A1:AI67"/>
  <sheetViews>
    <sheetView workbookViewId="0">
      <selection activeCell="V28" sqref="V28"/>
    </sheetView>
  </sheetViews>
  <sheetFormatPr defaultRowHeight="15" x14ac:dyDescent="0.25"/>
  <cols>
    <col min="1" max="1" width="7.140625" customWidth="1"/>
    <col min="2" max="2" width="13.42578125" customWidth="1"/>
    <col min="5" max="5" width="10.42578125" customWidth="1"/>
    <col min="8" max="8" width="7.42578125" customWidth="1"/>
    <col min="9" max="9" width="6.42578125" customWidth="1"/>
    <col min="18" max="18" width="12.5703125" bestFit="1" customWidth="1"/>
    <col min="20" max="21" width="10" bestFit="1" customWidth="1"/>
    <col min="22" max="22" width="12.5703125" customWidth="1"/>
    <col min="27" max="27" width="2.5703125" customWidth="1"/>
    <col min="35" max="35" width="10.140625" bestFit="1" customWidth="1"/>
    <col min="240" max="240" width="11" bestFit="1" customWidth="1"/>
    <col min="243" max="243" width="17.85546875" bestFit="1" customWidth="1"/>
    <col min="256" max="256" width="12.5703125" bestFit="1" customWidth="1"/>
    <col min="258" max="259" width="10" bestFit="1" customWidth="1"/>
    <col min="260" max="260" width="2.5703125" customWidth="1"/>
    <col min="265" max="265" width="2.5703125" customWidth="1"/>
    <col min="273" max="273" width="10.140625" bestFit="1" customWidth="1"/>
    <col min="274" max="274" width="13.140625" bestFit="1" customWidth="1"/>
    <col min="275" max="275" width="12.42578125" bestFit="1" customWidth="1"/>
    <col min="496" max="496" width="11" bestFit="1" customWidth="1"/>
    <col min="499" max="499" width="17.85546875" bestFit="1" customWidth="1"/>
    <col min="512" max="512" width="12.5703125" bestFit="1" customWidth="1"/>
    <col min="514" max="515" width="10" bestFit="1" customWidth="1"/>
    <col min="516" max="516" width="2.5703125" customWidth="1"/>
    <col min="521" max="521" width="2.5703125" customWidth="1"/>
    <col min="529" max="529" width="10.140625" bestFit="1" customWidth="1"/>
    <col min="530" max="530" width="13.140625" bestFit="1" customWidth="1"/>
    <col min="531" max="531" width="12.42578125" bestFit="1" customWidth="1"/>
    <col min="752" max="752" width="11" bestFit="1" customWidth="1"/>
    <col min="755" max="755" width="17.85546875" bestFit="1" customWidth="1"/>
    <col min="768" max="768" width="12.5703125" bestFit="1" customWidth="1"/>
    <col min="770" max="771" width="10" bestFit="1" customWidth="1"/>
    <col min="772" max="772" width="2.5703125" customWidth="1"/>
    <col min="777" max="777" width="2.5703125" customWidth="1"/>
    <col min="785" max="785" width="10.140625" bestFit="1" customWidth="1"/>
    <col min="786" max="786" width="13.140625" bestFit="1" customWidth="1"/>
    <col min="787" max="787" width="12.42578125" bestFit="1" customWidth="1"/>
    <col min="1008" max="1008" width="11" bestFit="1" customWidth="1"/>
    <col min="1011" max="1011" width="17.85546875" bestFit="1" customWidth="1"/>
    <col min="1024" max="1024" width="12.5703125" bestFit="1" customWidth="1"/>
    <col min="1026" max="1027" width="10" bestFit="1" customWidth="1"/>
    <col min="1028" max="1028" width="2.5703125" customWidth="1"/>
    <col min="1033" max="1033" width="2.5703125" customWidth="1"/>
    <col min="1041" max="1041" width="10.140625" bestFit="1" customWidth="1"/>
    <col min="1042" max="1042" width="13.140625" bestFit="1" customWidth="1"/>
    <col min="1043" max="1043" width="12.42578125" bestFit="1" customWidth="1"/>
    <col min="1264" max="1264" width="11" bestFit="1" customWidth="1"/>
    <col min="1267" max="1267" width="17.85546875" bestFit="1" customWidth="1"/>
    <col min="1280" max="1280" width="12.5703125" bestFit="1" customWidth="1"/>
    <col min="1282" max="1283" width="10" bestFit="1" customWidth="1"/>
    <col min="1284" max="1284" width="2.5703125" customWidth="1"/>
    <col min="1289" max="1289" width="2.5703125" customWidth="1"/>
    <col min="1297" max="1297" width="10.140625" bestFit="1" customWidth="1"/>
    <col min="1298" max="1298" width="13.140625" bestFit="1" customWidth="1"/>
    <col min="1299" max="1299" width="12.42578125" bestFit="1" customWidth="1"/>
    <col min="1520" max="1520" width="11" bestFit="1" customWidth="1"/>
    <col min="1523" max="1523" width="17.85546875" bestFit="1" customWidth="1"/>
    <col min="1536" max="1536" width="12.5703125" bestFit="1" customWidth="1"/>
    <col min="1538" max="1539" width="10" bestFit="1" customWidth="1"/>
    <col min="1540" max="1540" width="2.5703125" customWidth="1"/>
    <col min="1545" max="1545" width="2.5703125" customWidth="1"/>
    <col min="1553" max="1553" width="10.140625" bestFit="1" customWidth="1"/>
    <col min="1554" max="1554" width="13.140625" bestFit="1" customWidth="1"/>
    <col min="1555" max="1555" width="12.42578125" bestFit="1" customWidth="1"/>
    <col min="1776" max="1776" width="11" bestFit="1" customWidth="1"/>
    <col min="1779" max="1779" width="17.85546875" bestFit="1" customWidth="1"/>
    <col min="1792" max="1792" width="12.5703125" bestFit="1" customWidth="1"/>
    <col min="1794" max="1795" width="10" bestFit="1" customWidth="1"/>
    <col min="1796" max="1796" width="2.5703125" customWidth="1"/>
    <col min="1801" max="1801" width="2.5703125" customWidth="1"/>
    <col min="1809" max="1809" width="10.140625" bestFit="1" customWidth="1"/>
    <col min="1810" max="1810" width="13.140625" bestFit="1" customWidth="1"/>
    <col min="1811" max="1811" width="12.42578125" bestFit="1" customWidth="1"/>
    <col min="2032" max="2032" width="11" bestFit="1" customWidth="1"/>
    <col min="2035" max="2035" width="17.85546875" bestFit="1" customWidth="1"/>
    <col min="2048" max="2048" width="12.5703125" bestFit="1" customWidth="1"/>
    <col min="2050" max="2051" width="10" bestFit="1" customWidth="1"/>
    <col min="2052" max="2052" width="2.5703125" customWidth="1"/>
    <col min="2057" max="2057" width="2.5703125" customWidth="1"/>
    <col min="2065" max="2065" width="10.140625" bestFit="1" customWidth="1"/>
    <col min="2066" max="2066" width="13.140625" bestFit="1" customWidth="1"/>
    <col min="2067" max="2067" width="12.42578125" bestFit="1" customWidth="1"/>
    <col min="2288" max="2288" width="11" bestFit="1" customWidth="1"/>
    <col min="2291" max="2291" width="17.85546875" bestFit="1" customWidth="1"/>
    <col min="2304" max="2304" width="12.5703125" bestFit="1" customWidth="1"/>
    <col min="2306" max="2307" width="10" bestFit="1" customWidth="1"/>
    <col min="2308" max="2308" width="2.5703125" customWidth="1"/>
    <col min="2313" max="2313" width="2.5703125" customWidth="1"/>
    <col min="2321" max="2321" width="10.140625" bestFit="1" customWidth="1"/>
    <col min="2322" max="2322" width="13.140625" bestFit="1" customWidth="1"/>
    <col min="2323" max="2323" width="12.42578125" bestFit="1" customWidth="1"/>
    <col min="2544" max="2544" width="11" bestFit="1" customWidth="1"/>
    <col min="2547" max="2547" width="17.85546875" bestFit="1" customWidth="1"/>
    <col min="2560" max="2560" width="12.5703125" bestFit="1" customWidth="1"/>
    <col min="2562" max="2563" width="10" bestFit="1" customWidth="1"/>
    <col min="2564" max="2564" width="2.5703125" customWidth="1"/>
    <col min="2569" max="2569" width="2.5703125" customWidth="1"/>
    <col min="2577" max="2577" width="10.140625" bestFit="1" customWidth="1"/>
    <col min="2578" max="2578" width="13.140625" bestFit="1" customWidth="1"/>
    <col min="2579" max="2579" width="12.42578125" bestFit="1" customWidth="1"/>
    <col min="2800" max="2800" width="11" bestFit="1" customWidth="1"/>
    <col min="2803" max="2803" width="17.85546875" bestFit="1" customWidth="1"/>
    <col min="2816" max="2816" width="12.5703125" bestFit="1" customWidth="1"/>
    <col min="2818" max="2819" width="10" bestFit="1" customWidth="1"/>
    <col min="2820" max="2820" width="2.5703125" customWidth="1"/>
    <col min="2825" max="2825" width="2.5703125" customWidth="1"/>
    <col min="2833" max="2833" width="10.140625" bestFit="1" customWidth="1"/>
    <col min="2834" max="2834" width="13.140625" bestFit="1" customWidth="1"/>
    <col min="2835" max="2835" width="12.42578125" bestFit="1" customWidth="1"/>
    <col min="3056" max="3056" width="11" bestFit="1" customWidth="1"/>
    <col min="3059" max="3059" width="17.85546875" bestFit="1" customWidth="1"/>
    <col min="3072" max="3072" width="12.5703125" bestFit="1" customWidth="1"/>
    <col min="3074" max="3075" width="10" bestFit="1" customWidth="1"/>
    <col min="3076" max="3076" width="2.5703125" customWidth="1"/>
    <col min="3081" max="3081" width="2.5703125" customWidth="1"/>
    <col min="3089" max="3089" width="10.140625" bestFit="1" customWidth="1"/>
    <col min="3090" max="3090" width="13.140625" bestFit="1" customWidth="1"/>
    <col min="3091" max="3091" width="12.42578125" bestFit="1" customWidth="1"/>
    <col min="3312" max="3312" width="11" bestFit="1" customWidth="1"/>
    <col min="3315" max="3315" width="17.85546875" bestFit="1" customWidth="1"/>
    <col min="3328" max="3328" width="12.5703125" bestFit="1" customWidth="1"/>
    <col min="3330" max="3331" width="10" bestFit="1" customWidth="1"/>
    <col min="3332" max="3332" width="2.5703125" customWidth="1"/>
    <col min="3337" max="3337" width="2.5703125" customWidth="1"/>
    <col min="3345" max="3345" width="10.140625" bestFit="1" customWidth="1"/>
    <col min="3346" max="3346" width="13.140625" bestFit="1" customWidth="1"/>
    <col min="3347" max="3347" width="12.42578125" bestFit="1" customWidth="1"/>
    <col min="3568" max="3568" width="11" bestFit="1" customWidth="1"/>
    <col min="3571" max="3571" width="17.85546875" bestFit="1" customWidth="1"/>
    <col min="3584" max="3584" width="12.5703125" bestFit="1" customWidth="1"/>
    <col min="3586" max="3587" width="10" bestFit="1" customWidth="1"/>
    <col min="3588" max="3588" width="2.5703125" customWidth="1"/>
    <col min="3593" max="3593" width="2.5703125" customWidth="1"/>
    <col min="3601" max="3601" width="10.140625" bestFit="1" customWidth="1"/>
    <col min="3602" max="3602" width="13.140625" bestFit="1" customWidth="1"/>
    <col min="3603" max="3603" width="12.42578125" bestFit="1" customWidth="1"/>
    <col min="3824" max="3824" width="11" bestFit="1" customWidth="1"/>
    <col min="3827" max="3827" width="17.85546875" bestFit="1" customWidth="1"/>
    <col min="3840" max="3840" width="12.5703125" bestFit="1" customWidth="1"/>
    <col min="3842" max="3843" width="10" bestFit="1" customWidth="1"/>
    <col min="3844" max="3844" width="2.5703125" customWidth="1"/>
    <col min="3849" max="3849" width="2.5703125" customWidth="1"/>
    <col min="3857" max="3857" width="10.140625" bestFit="1" customWidth="1"/>
    <col min="3858" max="3858" width="13.140625" bestFit="1" customWidth="1"/>
    <col min="3859" max="3859" width="12.42578125" bestFit="1" customWidth="1"/>
    <col min="4080" max="4080" width="11" bestFit="1" customWidth="1"/>
    <col min="4083" max="4083" width="17.85546875" bestFit="1" customWidth="1"/>
    <col min="4096" max="4096" width="12.5703125" bestFit="1" customWidth="1"/>
    <col min="4098" max="4099" width="10" bestFit="1" customWidth="1"/>
    <col min="4100" max="4100" width="2.5703125" customWidth="1"/>
    <col min="4105" max="4105" width="2.5703125" customWidth="1"/>
    <col min="4113" max="4113" width="10.140625" bestFit="1" customWidth="1"/>
    <col min="4114" max="4114" width="13.140625" bestFit="1" customWidth="1"/>
    <col min="4115" max="4115" width="12.42578125" bestFit="1" customWidth="1"/>
    <col min="4336" max="4336" width="11" bestFit="1" customWidth="1"/>
    <col min="4339" max="4339" width="17.85546875" bestFit="1" customWidth="1"/>
    <col min="4352" max="4352" width="12.5703125" bestFit="1" customWidth="1"/>
    <col min="4354" max="4355" width="10" bestFit="1" customWidth="1"/>
    <col min="4356" max="4356" width="2.5703125" customWidth="1"/>
    <col min="4361" max="4361" width="2.5703125" customWidth="1"/>
    <col min="4369" max="4369" width="10.140625" bestFit="1" customWidth="1"/>
    <col min="4370" max="4370" width="13.140625" bestFit="1" customWidth="1"/>
    <col min="4371" max="4371" width="12.42578125" bestFit="1" customWidth="1"/>
    <col min="4592" max="4592" width="11" bestFit="1" customWidth="1"/>
    <col min="4595" max="4595" width="17.85546875" bestFit="1" customWidth="1"/>
    <col min="4608" max="4608" width="12.5703125" bestFit="1" customWidth="1"/>
    <col min="4610" max="4611" width="10" bestFit="1" customWidth="1"/>
    <col min="4612" max="4612" width="2.5703125" customWidth="1"/>
    <col min="4617" max="4617" width="2.5703125" customWidth="1"/>
    <col min="4625" max="4625" width="10.140625" bestFit="1" customWidth="1"/>
    <col min="4626" max="4626" width="13.140625" bestFit="1" customWidth="1"/>
    <col min="4627" max="4627" width="12.42578125" bestFit="1" customWidth="1"/>
    <col min="4848" max="4848" width="11" bestFit="1" customWidth="1"/>
    <col min="4851" max="4851" width="17.85546875" bestFit="1" customWidth="1"/>
    <col min="4864" max="4864" width="12.5703125" bestFit="1" customWidth="1"/>
    <col min="4866" max="4867" width="10" bestFit="1" customWidth="1"/>
    <col min="4868" max="4868" width="2.5703125" customWidth="1"/>
    <col min="4873" max="4873" width="2.5703125" customWidth="1"/>
    <col min="4881" max="4881" width="10.140625" bestFit="1" customWidth="1"/>
    <col min="4882" max="4882" width="13.140625" bestFit="1" customWidth="1"/>
    <col min="4883" max="4883" width="12.42578125" bestFit="1" customWidth="1"/>
    <col min="5104" max="5104" width="11" bestFit="1" customWidth="1"/>
    <col min="5107" max="5107" width="17.85546875" bestFit="1" customWidth="1"/>
    <col min="5120" max="5120" width="12.5703125" bestFit="1" customWidth="1"/>
    <col min="5122" max="5123" width="10" bestFit="1" customWidth="1"/>
    <col min="5124" max="5124" width="2.5703125" customWidth="1"/>
    <col min="5129" max="5129" width="2.5703125" customWidth="1"/>
    <col min="5137" max="5137" width="10.140625" bestFit="1" customWidth="1"/>
    <col min="5138" max="5138" width="13.140625" bestFit="1" customWidth="1"/>
    <col min="5139" max="5139" width="12.42578125" bestFit="1" customWidth="1"/>
    <col min="5360" max="5360" width="11" bestFit="1" customWidth="1"/>
    <col min="5363" max="5363" width="17.85546875" bestFit="1" customWidth="1"/>
    <col min="5376" max="5376" width="12.5703125" bestFit="1" customWidth="1"/>
    <col min="5378" max="5379" width="10" bestFit="1" customWidth="1"/>
    <col min="5380" max="5380" width="2.5703125" customWidth="1"/>
    <col min="5385" max="5385" width="2.5703125" customWidth="1"/>
    <col min="5393" max="5393" width="10.140625" bestFit="1" customWidth="1"/>
    <col min="5394" max="5394" width="13.140625" bestFit="1" customWidth="1"/>
    <col min="5395" max="5395" width="12.42578125" bestFit="1" customWidth="1"/>
    <col min="5616" max="5616" width="11" bestFit="1" customWidth="1"/>
    <col min="5619" max="5619" width="17.85546875" bestFit="1" customWidth="1"/>
    <col min="5632" max="5632" width="12.5703125" bestFit="1" customWidth="1"/>
    <col min="5634" max="5635" width="10" bestFit="1" customWidth="1"/>
    <col min="5636" max="5636" width="2.5703125" customWidth="1"/>
    <col min="5641" max="5641" width="2.5703125" customWidth="1"/>
    <col min="5649" max="5649" width="10.140625" bestFit="1" customWidth="1"/>
    <col min="5650" max="5650" width="13.140625" bestFit="1" customWidth="1"/>
    <col min="5651" max="5651" width="12.42578125" bestFit="1" customWidth="1"/>
    <col min="5872" max="5872" width="11" bestFit="1" customWidth="1"/>
    <col min="5875" max="5875" width="17.85546875" bestFit="1" customWidth="1"/>
    <col min="5888" max="5888" width="12.5703125" bestFit="1" customWidth="1"/>
    <col min="5890" max="5891" width="10" bestFit="1" customWidth="1"/>
    <col min="5892" max="5892" width="2.5703125" customWidth="1"/>
    <col min="5897" max="5897" width="2.5703125" customWidth="1"/>
    <col min="5905" max="5905" width="10.140625" bestFit="1" customWidth="1"/>
    <col min="5906" max="5906" width="13.140625" bestFit="1" customWidth="1"/>
    <col min="5907" max="5907" width="12.42578125" bestFit="1" customWidth="1"/>
    <col min="6128" max="6128" width="11" bestFit="1" customWidth="1"/>
    <col min="6131" max="6131" width="17.85546875" bestFit="1" customWidth="1"/>
    <col min="6144" max="6144" width="12.5703125" bestFit="1" customWidth="1"/>
    <col min="6146" max="6147" width="10" bestFit="1" customWidth="1"/>
    <col min="6148" max="6148" width="2.5703125" customWidth="1"/>
    <col min="6153" max="6153" width="2.5703125" customWidth="1"/>
    <col min="6161" max="6161" width="10.140625" bestFit="1" customWidth="1"/>
    <col min="6162" max="6162" width="13.140625" bestFit="1" customWidth="1"/>
    <col min="6163" max="6163" width="12.42578125" bestFit="1" customWidth="1"/>
    <col min="6384" max="6384" width="11" bestFit="1" customWidth="1"/>
    <col min="6387" max="6387" width="17.85546875" bestFit="1" customWidth="1"/>
    <col min="6400" max="6400" width="12.5703125" bestFit="1" customWidth="1"/>
    <col min="6402" max="6403" width="10" bestFit="1" customWidth="1"/>
    <col min="6404" max="6404" width="2.5703125" customWidth="1"/>
    <col min="6409" max="6409" width="2.5703125" customWidth="1"/>
    <col min="6417" max="6417" width="10.140625" bestFit="1" customWidth="1"/>
    <col min="6418" max="6418" width="13.140625" bestFit="1" customWidth="1"/>
    <col min="6419" max="6419" width="12.42578125" bestFit="1" customWidth="1"/>
    <col min="6640" max="6640" width="11" bestFit="1" customWidth="1"/>
    <col min="6643" max="6643" width="17.85546875" bestFit="1" customWidth="1"/>
    <col min="6656" max="6656" width="12.5703125" bestFit="1" customWidth="1"/>
    <col min="6658" max="6659" width="10" bestFit="1" customWidth="1"/>
    <col min="6660" max="6660" width="2.5703125" customWidth="1"/>
    <col min="6665" max="6665" width="2.5703125" customWidth="1"/>
    <col min="6673" max="6673" width="10.140625" bestFit="1" customWidth="1"/>
    <col min="6674" max="6674" width="13.140625" bestFit="1" customWidth="1"/>
    <col min="6675" max="6675" width="12.42578125" bestFit="1" customWidth="1"/>
    <col min="6896" max="6896" width="11" bestFit="1" customWidth="1"/>
    <col min="6899" max="6899" width="17.85546875" bestFit="1" customWidth="1"/>
    <col min="6912" max="6912" width="12.5703125" bestFit="1" customWidth="1"/>
    <col min="6914" max="6915" width="10" bestFit="1" customWidth="1"/>
    <col min="6916" max="6916" width="2.5703125" customWidth="1"/>
    <col min="6921" max="6921" width="2.5703125" customWidth="1"/>
    <col min="6929" max="6929" width="10.140625" bestFit="1" customWidth="1"/>
    <col min="6930" max="6930" width="13.140625" bestFit="1" customWidth="1"/>
    <col min="6931" max="6931" width="12.42578125" bestFit="1" customWidth="1"/>
    <col min="7152" max="7152" width="11" bestFit="1" customWidth="1"/>
    <col min="7155" max="7155" width="17.85546875" bestFit="1" customWidth="1"/>
    <col min="7168" max="7168" width="12.5703125" bestFit="1" customWidth="1"/>
    <col min="7170" max="7171" width="10" bestFit="1" customWidth="1"/>
    <col min="7172" max="7172" width="2.5703125" customWidth="1"/>
    <col min="7177" max="7177" width="2.5703125" customWidth="1"/>
    <col min="7185" max="7185" width="10.140625" bestFit="1" customWidth="1"/>
    <col min="7186" max="7186" width="13.140625" bestFit="1" customWidth="1"/>
    <col min="7187" max="7187" width="12.42578125" bestFit="1" customWidth="1"/>
    <col min="7408" max="7408" width="11" bestFit="1" customWidth="1"/>
    <col min="7411" max="7411" width="17.85546875" bestFit="1" customWidth="1"/>
    <col min="7424" max="7424" width="12.5703125" bestFit="1" customWidth="1"/>
    <col min="7426" max="7427" width="10" bestFit="1" customWidth="1"/>
    <col min="7428" max="7428" width="2.5703125" customWidth="1"/>
    <col min="7433" max="7433" width="2.5703125" customWidth="1"/>
    <col min="7441" max="7441" width="10.140625" bestFit="1" customWidth="1"/>
    <col min="7442" max="7442" width="13.140625" bestFit="1" customWidth="1"/>
    <col min="7443" max="7443" width="12.42578125" bestFit="1" customWidth="1"/>
    <col min="7664" max="7664" width="11" bestFit="1" customWidth="1"/>
    <col min="7667" max="7667" width="17.85546875" bestFit="1" customWidth="1"/>
    <col min="7680" max="7680" width="12.5703125" bestFit="1" customWidth="1"/>
    <col min="7682" max="7683" width="10" bestFit="1" customWidth="1"/>
    <col min="7684" max="7684" width="2.5703125" customWidth="1"/>
    <col min="7689" max="7689" width="2.5703125" customWidth="1"/>
    <col min="7697" max="7697" width="10.140625" bestFit="1" customWidth="1"/>
    <col min="7698" max="7698" width="13.140625" bestFit="1" customWidth="1"/>
    <col min="7699" max="7699" width="12.42578125" bestFit="1" customWidth="1"/>
    <col min="7920" max="7920" width="11" bestFit="1" customWidth="1"/>
    <col min="7923" max="7923" width="17.85546875" bestFit="1" customWidth="1"/>
    <col min="7936" max="7936" width="12.5703125" bestFit="1" customWidth="1"/>
    <col min="7938" max="7939" width="10" bestFit="1" customWidth="1"/>
    <col min="7940" max="7940" width="2.5703125" customWidth="1"/>
    <col min="7945" max="7945" width="2.5703125" customWidth="1"/>
    <col min="7953" max="7953" width="10.140625" bestFit="1" customWidth="1"/>
    <col min="7954" max="7954" width="13.140625" bestFit="1" customWidth="1"/>
    <col min="7955" max="7955" width="12.42578125" bestFit="1" customWidth="1"/>
    <col min="8176" max="8176" width="11" bestFit="1" customWidth="1"/>
    <col min="8179" max="8179" width="17.85546875" bestFit="1" customWidth="1"/>
    <col min="8192" max="8192" width="12.5703125" bestFit="1" customWidth="1"/>
    <col min="8194" max="8195" width="10" bestFit="1" customWidth="1"/>
    <col min="8196" max="8196" width="2.5703125" customWidth="1"/>
    <col min="8201" max="8201" width="2.5703125" customWidth="1"/>
    <col min="8209" max="8209" width="10.140625" bestFit="1" customWidth="1"/>
    <col min="8210" max="8210" width="13.140625" bestFit="1" customWidth="1"/>
    <col min="8211" max="8211" width="12.42578125" bestFit="1" customWidth="1"/>
    <col min="8432" max="8432" width="11" bestFit="1" customWidth="1"/>
    <col min="8435" max="8435" width="17.85546875" bestFit="1" customWidth="1"/>
    <col min="8448" max="8448" width="12.5703125" bestFit="1" customWidth="1"/>
    <col min="8450" max="8451" width="10" bestFit="1" customWidth="1"/>
    <col min="8452" max="8452" width="2.5703125" customWidth="1"/>
    <col min="8457" max="8457" width="2.5703125" customWidth="1"/>
    <col min="8465" max="8465" width="10.140625" bestFit="1" customWidth="1"/>
    <col min="8466" max="8466" width="13.140625" bestFit="1" customWidth="1"/>
    <col min="8467" max="8467" width="12.42578125" bestFit="1" customWidth="1"/>
    <col min="8688" max="8688" width="11" bestFit="1" customWidth="1"/>
    <col min="8691" max="8691" width="17.85546875" bestFit="1" customWidth="1"/>
    <col min="8704" max="8704" width="12.5703125" bestFit="1" customWidth="1"/>
    <col min="8706" max="8707" width="10" bestFit="1" customWidth="1"/>
    <col min="8708" max="8708" width="2.5703125" customWidth="1"/>
    <col min="8713" max="8713" width="2.5703125" customWidth="1"/>
    <col min="8721" max="8721" width="10.140625" bestFit="1" customWidth="1"/>
    <col min="8722" max="8722" width="13.140625" bestFit="1" customWidth="1"/>
    <col min="8723" max="8723" width="12.42578125" bestFit="1" customWidth="1"/>
    <col min="8944" max="8944" width="11" bestFit="1" customWidth="1"/>
    <col min="8947" max="8947" width="17.85546875" bestFit="1" customWidth="1"/>
    <col min="8960" max="8960" width="12.5703125" bestFit="1" customWidth="1"/>
    <col min="8962" max="8963" width="10" bestFit="1" customWidth="1"/>
    <col min="8964" max="8964" width="2.5703125" customWidth="1"/>
    <col min="8969" max="8969" width="2.5703125" customWidth="1"/>
    <col min="8977" max="8977" width="10.140625" bestFit="1" customWidth="1"/>
    <col min="8978" max="8978" width="13.140625" bestFit="1" customWidth="1"/>
    <col min="8979" max="8979" width="12.42578125" bestFit="1" customWidth="1"/>
    <col min="9200" max="9200" width="11" bestFit="1" customWidth="1"/>
    <col min="9203" max="9203" width="17.85546875" bestFit="1" customWidth="1"/>
    <col min="9216" max="9216" width="12.5703125" bestFit="1" customWidth="1"/>
    <col min="9218" max="9219" width="10" bestFit="1" customWidth="1"/>
    <col min="9220" max="9220" width="2.5703125" customWidth="1"/>
    <col min="9225" max="9225" width="2.5703125" customWidth="1"/>
    <col min="9233" max="9233" width="10.140625" bestFit="1" customWidth="1"/>
    <col min="9234" max="9234" width="13.140625" bestFit="1" customWidth="1"/>
    <col min="9235" max="9235" width="12.42578125" bestFit="1" customWidth="1"/>
    <col min="9456" max="9456" width="11" bestFit="1" customWidth="1"/>
    <col min="9459" max="9459" width="17.85546875" bestFit="1" customWidth="1"/>
    <col min="9472" max="9472" width="12.5703125" bestFit="1" customWidth="1"/>
    <col min="9474" max="9475" width="10" bestFit="1" customWidth="1"/>
    <col min="9476" max="9476" width="2.5703125" customWidth="1"/>
    <col min="9481" max="9481" width="2.5703125" customWidth="1"/>
    <col min="9489" max="9489" width="10.140625" bestFit="1" customWidth="1"/>
    <col min="9490" max="9490" width="13.140625" bestFit="1" customWidth="1"/>
    <col min="9491" max="9491" width="12.42578125" bestFit="1" customWidth="1"/>
    <col min="9712" max="9712" width="11" bestFit="1" customWidth="1"/>
    <col min="9715" max="9715" width="17.85546875" bestFit="1" customWidth="1"/>
    <col min="9728" max="9728" width="12.5703125" bestFit="1" customWidth="1"/>
    <col min="9730" max="9731" width="10" bestFit="1" customWidth="1"/>
    <col min="9732" max="9732" width="2.5703125" customWidth="1"/>
    <col min="9737" max="9737" width="2.5703125" customWidth="1"/>
    <col min="9745" max="9745" width="10.140625" bestFit="1" customWidth="1"/>
    <col min="9746" max="9746" width="13.140625" bestFit="1" customWidth="1"/>
    <col min="9747" max="9747" width="12.42578125" bestFit="1" customWidth="1"/>
    <col min="9968" max="9968" width="11" bestFit="1" customWidth="1"/>
    <col min="9971" max="9971" width="17.85546875" bestFit="1" customWidth="1"/>
    <col min="9984" max="9984" width="12.5703125" bestFit="1" customWidth="1"/>
    <col min="9986" max="9987" width="10" bestFit="1" customWidth="1"/>
    <col min="9988" max="9988" width="2.5703125" customWidth="1"/>
    <col min="9993" max="9993" width="2.5703125" customWidth="1"/>
    <col min="10001" max="10001" width="10.140625" bestFit="1" customWidth="1"/>
    <col min="10002" max="10002" width="13.140625" bestFit="1" customWidth="1"/>
    <col min="10003" max="10003" width="12.42578125" bestFit="1" customWidth="1"/>
    <col min="10224" max="10224" width="11" bestFit="1" customWidth="1"/>
    <col min="10227" max="10227" width="17.85546875" bestFit="1" customWidth="1"/>
    <col min="10240" max="10240" width="12.5703125" bestFit="1" customWidth="1"/>
    <col min="10242" max="10243" width="10" bestFit="1" customWidth="1"/>
    <col min="10244" max="10244" width="2.5703125" customWidth="1"/>
    <col min="10249" max="10249" width="2.5703125" customWidth="1"/>
    <col min="10257" max="10257" width="10.140625" bestFit="1" customWidth="1"/>
    <col min="10258" max="10258" width="13.140625" bestFit="1" customWidth="1"/>
    <col min="10259" max="10259" width="12.42578125" bestFit="1" customWidth="1"/>
    <col min="10480" max="10480" width="11" bestFit="1" customWidth="1"/>
    <col min="10483" max="10483" width="17.85546875" bestFit="1" customWidth="1"/>
    <col min="10496" max="10496" width="12.5703125" bestFit="1" customWidth="1"/>
    <col min="10498" max="10499" width="10" bestFit="1" customWidth="1"/>
    <col min="10500" max="10500" width="2.5703125" customWidth="1"/>
    <col min="10505" max="10505" width="2.5703125" customWidth="1"/>
    <col min="10513" max="10513" width="10.140625" bestFit="1" customWidth="1"/>
    <col min="10514" max="10514" width="13.140625" bestFit="1" customWidth="1"/>
    <col min="10515" max="10515" width="12.42578125" bestFit="1" customWidth="1"/>
    <col min="10736" max="10736" width="11" bestFit="1" customWidth="1"/>
    <col min="10739" max="10739" width="17.85546875" bestFit="1" customWidth="1"/>
    <col min="10752" max="10752" width="12.5703125" bestFit="1" customWidth="1"/>
    <col min="10754" max="10755" width="10" bestFit="1" customWidth="1"/>
    <col min="10756" max="10756" width="2.5703125" customWidth="1"/>
    <col min="10761" max="10761" width="2.5703125" customWidth="1"/>
    <col min="10769" max="10769" width="10.140625" bestFit="1" customWidth="1"/>
    <col min="10770" max="10770" width="13.140625" bestFit="1" customWidth="1"/>
    <col min="10771" max="10771" width="12.42578125" bestFit="1" customWidth="1"/>
    <col min="10992" max="10992" width="11" bestFit="1" customWidth="1"/>
    <col min="10995" max="10995" width="17.85546875" bestFit="1" customWidth="1"/>
    <col min="11008" max="11008" width="12.5703125" bestFit="1" customWidth="1"/>
    <col min="11010" max="11011" width="10" bestFit="1" customWidth="1"/>
    <col min="11012" max="11012" width="2.5703125" customWidth="1"/>
    <col min="11017" max="11017" width="2.5703125" customWidth="1"/>
    <col min="11025" max="11025" width="10.140625" bestFit="1" customWidth="1"/>
    <col min="11026" max="11026" width="13.140625" bestFit="1" customWidth="1"/>
    <col min="11027" max="11027" width="12.42578125" bestFit="1" customWidth="1"/>
    <col min="11248" max="11248" width="11" bestFit="1" customWidth="1"/>
    <col min="11251" max="11251" width="17.85546875" bestFit="1" customWidth="1"/>
    <col min="11264" max="11264" width="12.5703125" bestFit="1" customWidth="1"/>
    <col min="11266" max="11267" width="10" bestFit="1" customWidth="1"/>
    <col min="11268" max="11268" width="2.5703125" customWidth="1"/>
    <col min="11273" max="11273" width="2.5703125" customWidth="1"/>
    <col min="11281" max="11281" width="10.140625" bestFit="1" customWidth="1"/>
    <col min="11282" max="11282" width="13.140625" bestFit="1" customWidth="1"/>
    <col min="11283" max="11283" width="12.42578125" bestFit="1" customWidth="1"/>
    <col min="11504" max="11504" width="11" bestFit="1" customWidth="1"/>
    <col min="11507" max="11507" width="17.85546875" bestFit="1" customWidth="1"/>
    <col min="11520" max="11520" width="12.5703125" bestFit="1" customWidth="1"/>
    <col min="11522" max="11523" width="10" bestFit="1" customWidth="1"/>
    <col min="11524" max="11524" width="2.5703125" customWidth="1"/>
    <col min="11529" max="11529" width="2.5703125" customWidth="1"/>
    <col min="11537" max="11537" width="10.140625" bestFit="1" customWidth="1"/>
    <col min="11538" max="11538" width="13.140625" bestFit="1" customWidth="1"/>
    <col min="11539" max="11539" width="12.42578125" bestFit="1" customWidth="1"/>
    <col min="11760" max="11760" width="11" bestFit="1" customWidth="1"/>
    <col min="11763" max="11763" width="17.85546875" bestFit="1" customWidth="1"/>
    <col min="11776" max="11776" width="12.5703125" bestFit="1" customWidth="1"/>
    <col min="11778" max="11779" width="10" bestFit="1" customWidth="1"/>
    <col min="11780" max="11780" width="2.5703125" customWidth="1"/>
    <col min="11785" max="11785" width="2.5703125" customWidth="1"/>
    <col min="11793" max="11793" width="10.140625" bestFit="1" customWidth="1"/>
    <col min="11794" max="11794" width="13.140625" bestFit="1" customWidth="1"/>
    <col min="11795" max="11795" width="12.42578125" bestFit="1" customWidth="1"/>
    <col min="12016" max="12016" width="11" bestFit="1" customWidth="1"/>
    <col min="12019" max="12019" width="17.85546875" bestFit="1" customWidth="1"/>
    <col min="12032" max="12032" width="12.5703125" bestFit="1" customWidth="1"/>
    <col min="12034" max="12035" width="10" bestFit="1" customWidth="1"/>
    <col min="12036" max="12036" width="2.5703125" customWidth="1"/>
    <col min="12041" max="12041" width="2.5703125" customWidth="1"/>
    <col min="12049" max="12049" width="10.140625" bestFit="1" customWidth="1"/>
    <col min="12050" max="12050" width="13.140625" bestFit="1" customWidth="1"/>
    <col min="12051" max="12051" width="12.42578125" bestFit="1" customWidth="1"/>
    <col min="12272" max="12272" width="11" bestFit="1" customWidth="1"/>
    <col min="12275" max="12275" width="17.85546875" bestFit="1" customWidth="1"/>
    <col min="12288" max="12288" width="12.5703125" bestFit="1" customWidth="1"/>
    <col min="12290" max="12291" width="10" bestFit="1" customWidth="1"/>
    <col min="12292" max="12292" width="2.5703125" customWidth="1"/>
    <col min="12297" max="12297" width="2.5703125" customWidth="1"/>
    <col min="12305" max="12305" width="10.140625" bestFit="1" customWidth="1"/>
    <col min="12306" max="12306" width="13.140625" bestFit="1" customWidth="1"/>
    <col min="12307" max="12307" width="12.42578125" bestFit="1" customWidth="1"/>
    <col min="12528" max="12528" width="11" bestFit="1" customWidth="1"/>
    <col min="12531" max="12531" width="17.85546875" bestFit="1" customWidth="1"/>
    <col min="12544" max="12544" width="12.5703125" bestFit="1" customWidth="1"/>
    <col min="12546" max="12547" width="10" bestFit="1" customWidth="1"/>
    <col min="12548" max="12548" width="2.5703125" customWidth="1"/>
    <col min="12553" max="12553" width="2.5703125" customWidth="1"/>
    <col min="12561" max="12561" width="10.140625" bestFit="1" customWidth="1"/>
    <col min="12562" max="12562" width="13.140625" bestFit="1" customWidth="1"/>
    <col min="12563" max="12563" width="12.42578125" bestFit="1" customWidth="1"/>
    <col min="12784" max="12784" width="11" bestFit="1" customWidth="1"/>
    <col min="12787" max="12787" width="17.85546875" bestFit="1" customWidth="1"/>
    <col min="12800" max="12800" width="12.5703125" bestFit="1" customWidth="1"/>
    <col min="12802" max="12803" width="10" bestFit="1" customWidth="1"/>
    <col min="12804" max="12804" width="2.5703125" customWidth="1"/>
    <col min="12809" max="12809" width="2.5703125" customWidth="1"/>
    <col min="12817" max="12817" width="10.140625" bestFit="1" customWidth="1"/>
    <col min="12818" max="12818" width="13.140625" bestFit="1" customWidth="1"/>
    <col min="12819" max="12819" width="12.42578125" bestFit="1" customWidth="1"/>
    <col min="13040" max="13040" width="11" bestFit="1" customWidth="1"/>
    <col min="13043" max="13043" width="17.85546875" bestFit="1" customWidth="1"/>
    <col min="13056" max="13056" width="12.5703125" bestFit="1" customWidth="1"/>
    <col min="13058" max="13059" width="10" bestFit="1" customWidth="1"/>
    <col min="13060" max="13060" width="2.5703125" customWidth="1"/>
    <col min="13065" max="13065" width="2.5703125" customWidth="1"/>
    <col min="13073" max="13073" width="10.140625" bestFit="1" customWidth="1"/>
    <col min="13074" max="13074" width="13.140625" bestFit="1" customWidth="1"/>
    <col min="13075" max="13075" width="12.42578125" bestFit="1" customWidth="1"/>
    <col min="13296" max="13296" width="11" bestFit="1" customWidth="1"/>
    <col min="13299" max="13299" width="17.85546875" bestFit="1" customWidth="1"/>
    <col min="13312" max="13312" width="12.5703125" bestFit="1" customWidth="1"/>
    <col min="13314" max="13315" width="10" bestFit="1" customWidth="1"/>
    <col min="13316" max="13316" width="2.5703125" customWidth="1"/>
    <col min="13321" max="13321" width="2.5703125" customWidth="1"/>
    <col min="13329" max="13329" width="10.140625" bestFit="1" customWidth="1"/>
    <col min="13330" max="13330" width="13.140625" bestFit="1" customWidth="1"/>
    <col min="13331" max="13331" width="12.42578125" bestFit="1" customWidth="1"/>
    <col min="13552" max="13552" width="11" bestFit="1" customWidth="1"/>
    <col min="13555" max="13555" width="17.85546875" bestFit="1" customWidth="1"/>
    <col min="13568" max="13568" width="12.5703125" bestFit="1" customWidth="1"/>
    <col min="13570" max="13571" width="10" bestFit="1" customWidth="1"/>
    <col min="13572" max="13572" width="2.5703125" customWidth="1"/>
    <col min="13577" max="13577" width="2.5703125" customWidth="1"/>
    <col min="13585" max="13585" width="10.140625" bestFit="1" customWidth="1"/>
    <col min="13586" max="13586" width="13.140625" bestFit="1" customWidth="1"/>
    <col min="13587" max="13587" width="12.42578125" bestFit="1" customWidth="1"/>
    <col min="13808" max="13808" width="11" bestFit="1" customWidth="1"/>
    <col min="13811" max="13811" width="17.85546875" bestFit="1" customWidth="1"/>
    <col min="13824" max="13824" width="12.5703125" bestFit="1" customWidth="1"/>
    <col min="13826" max="13827" width="10" bestFit="1" customWidth="1"/>
    <col min="13828" max="13828" width="2.5703125" customWidth="1"/>
    <col min="13833" max="13833" width="2.5703125" customWidth="1"/>
    <col min="13841" max="13841" width="10.140625" bestFit="1" customWidth="1"/>
    <col min="13842" max="13842" width="13.140625" bestFit="1" customWidth="1"/>
    <col min="13843" max="13843" width="12.42578125" bestFit="1" customWidth="1"/>
    <col min="14064" max="14064" width="11" bestFit="1" customWidth="1"/>
    <col min="14067" max="14067" width="17.85546875" bestFit="1" customWidth="1"/>
    <col min="14080" max="14080" width="12.5703125" bestFit="1" customWidth="1"/>
    <col min="14082" max="14083" width="10" bestFit="1" customWidth="1"/>
    <col min="14084" max="14084" width="2.5703125" customWidth="1"/>
    <col min="14089" max="14089" width="2.5703125" customWidth="1"/>
    <col min="14097" max="14097" width="10.140625" bestFit="1" customWidth="1"/>
    <col min="14098" max="14098" width="13.140625" bestFit="1" customWidth="1"/>
    <col min="14099" max="14099" width="12.42578125" bestFit="1" customWidth="1"/>
    <col min="14320" max="14320" width="11" bestFit="1" customWidth="1"/>
    <col min="14323" max="14323" width="17.85546875" bestFit="1" customWidth="1"/>
    <col min="14336" max="14336" width="12.5703125" bestFit="1" customWidth="1"/>
    <col min="14338" max="14339" width="10" bestFit="1" customWidth="1"/>
    <col min="14340" max="14340" width="2.5703125" customWidth="1"/>
    <col min="14345" max="14345" width="2.5703125" customWidth="1"/>
    <col min="14353" max="14353" width="10.140625" bestFit="1" customWidth="1"/>
    <col min="14354" max="14354" width="13.140625" bestFit="1" customWidth="1"/>
    <col min="14355" max="14355" width="12.42578125" bestFit="1" customWidth="1"/>
    <col min="14576" max="14576" width="11" bestFit="1" customWidth="1"/>
    <col min="14579" max="14579" width="17.85546875" bestFit="1" customWidth="1"/>
    <col min="14592" max="14592" width="12.5703125" bestFit="1" customWidth="1"/>
    <col min="14594" max="14595" width="10" bestFit="1" customWidth="1"/>
    <col min="14596" max="14596" width="2.5703125" customWidth="1"/>
    <col min="14601" max="14601" width="2.5703125" customWidth="1"/>
    <col min="14609" max="14609" width="10.140625" bestFit="1" customWidth="1"/>
    <col min="14610" max="14610" width="13.140625" bestFit="1" customWidth="1"/>
    <col min="14611" max="14611" width="12.42578125" bestFit="1" customWidth="1"/>
    <col min="14832" max="14832" width="11" bestFit="1" customWidth="1"/>
    <col min="14835" max="14835" width="17.85546875" bestFit="1" customWidth="1"/>
    <col min="14848" max="14848" width="12.5703125" bestFit="1" customWidth="1"/>
    <col min="14850" max="14851" width="10" bestFit="1" customWidth="1"/>
    <col min="14852" max="14852" width="2.5703125" customWidth="1"/>
    <col min="14857" max="14857" width="2.5703125" customWidth="1"/>
    <col min="14865" max="14865" width="10.140625" bestFit="1" customWidth="1"/>
    <col min="14866" max="14866" width="13.140625" bestFit="1" customWidth="1"/>
    <col min="14867" max="14867" width="12.42578125" bestFit="1" customWidth="1"/>
    <col min="15088" max="15088" width="11" bestFit="1" customWidth="1"/>
    <col min="15091" max="15091" width="17.85546875" bestFit="1" customWidth="1"/>
    <col min="15104" max="15104" width="12.5703125" bestFit="1" customWidth="1"/>
    <col min="15106" max="15107" width="10" bestFit="1" customWidth="1"/>
    <col min="15108" max="15108" width="2.5703125" customWidth="1"/>
    <col min="15113" max="15113" width="2.5703125" customWidth="1"/>
    <col min="15121" max="15121" width="10.140625" bestFit="1" customWidth="1"/>
    <col min="15122" max="15122" width="13.140625" bestFit="1" customWidth="1"/>
    <col min="15123" max="15123" width="12.42578125" bestFit="1" customWidth="1"/>
    <col min="15344" max="15344" width="11" bestFit="1" customWidth="1"/>
    <col min="15347" max="15347" width="17.85546875" bestFit="1" customWidth="1"/>
    <col min="15360" max="15360" width="12.5703125" bestFit="1" customWidth="1"/>
    <col min="15362" max="15363" width="10" bestFit="1" customWidth="1"/>
    <col min="15364" max="15364" width="2.5703125" customWidth="1"/>
    <col min="15369" max="15369" width="2.5703125" customWidth="1"/>
    <col min="15377" max="15377" width="10.140625" bestFit="1" customWidth="1"/>
    <col min="15378" max="15378" width="13.140625" bestFit="1" customWidth="1"/>
    <col min="15379" max="15379" width="12.42578125" bestFit="1" customWidth="1"/>
    <col min="15600" max="15600" width="11" bestFit="1" customWidth="1"/>
    <col min="15603" max="15603" width="17.85546875" bestFit="1" customWidth="1"/>
    <col min="15616" max="15616" width="12.5703125" bestFit="1" customWidth="1"/>
    <col min="15618" max="15619" width="10" bestFit="1" customWidth="1"/>
    <col min="15620" max="15620" width="2.5703125" customWidth="1"/>
    <col min="15625" max="15625" width="2.5703125" customWidth="1"/>
    <col min="15633" max="15633" width="10.140625" bestFit="1" customWidth="1"/>
    <col min="15634" max="15634" width="13.140625" bestFit="1" customWidth="1"/>
    <col min="15635" max="15635" width="12.42578125" bestFit="1" customWidth="1"/>
    <col min="15856" max="15856" width="11" bestFit="1" customWidth="1"/>
    <col min="15859" max="15859" width="17.85546875" bestFit="1" customWidth="1"/>
    <col min="15872" max="15872" width="12.5703125" bestFit="1" customWidth="1"/>
    <col min="15874" max="15875" width="10" bestFit="1" customWidth="1"/>
    <col min="15876" max="15876" width="2.5703125" customWidth="1"/>
    <col min="15881" max="15881" width="2.5703125" customWidth="1"/>
    <col min="15889" max="15889" width="10.140625" bestFit="1" customWidth="1"/>
    <col min="15890" max="15890" width="13.140625" bestFit="1" customWidth="1"/>
    <col min="15891" max="15891" width="12.42578125" bestFit="1" customWidth="1"/>
    <col min="16112" max="16112" width="11" bestFit="1" customWidth="1"/>
    <col min="16115" max="16115" width="17.85546875" bestFit="1" customWidth="1"/>
    <col min="16128" max="16128" width="12.5703125" bestFit="1" customWidth="1"/>
    <col min="16130" max="16131" width="10" bestFit="1" customWidth="1"/>
    <col min="16132" max="16132" width="2.5703125" customWidth="1"/>
    <col min="16137" max="16137" width="2.5703125" customWidth="1"/>
    <col min="16145" max="16145" width="10.140625" bestFit="1" customWidth="1"/>
    <col min="16146" max="16146" width="13.140625" bestFit="1" customWidth="1"/>
    <col min="16147" max="16147" width="12.42578125" bestFit="1" customWidth="1"/>
  </cols>
  <sheetData>
    <row r="1" spans="1:35" ht="18.75" x14ac:dyDescent="0.25">
      <c r="A1" s="154" t="s">
        <v>257</v>
      </c>
      <c r="B1" s="155"/>
      <c r="C1" s="155"/>
      <c r="D1" s="155"/>
      <c r="E1" s="155"/>
      <c r="F1" s="155"/>
      <c r="G1" s="155"/>
      <c r="H1" s="322"/>
      <c r="I1" s="322"/>
      <c r="J1" s="322"/>
      <c r="K1" s="322">
        <v>1</v>
      </c>
      <c r="L1" s="322" t="s">
        <v>258</v>
      </c>
      <c r="M1" s="322">
        <v>4000</v>
      </c>
      <c r="N1" s="322" t="s">
        <v>258</v>
      </c>
      <c r="O1" s="322">
        <f>M1*K2</f>
        <v>2982.7994840000001</v>
      </c>
      <c r="P1" s="322" t="s">
        <v>258</v>
      </c>
      <c r="Q1" s="322"/>
      <c r="R1" s="322"/>
      <c r="S1" s="322"/>
      <c r="T1" s="322"/>
      <c r="U1" s="322"/>
      <c r="V1" s="322"/>
      <c r="W1" s="322"/>
      <c r="X1" s="322"/>
      <c r="Y1" s="322"/>
      <c r="Z1" s="322"/>
      <c r="AA1" s="322"/>
      <c r="AB1" s="322"/>
      <c r="AC1" s="322"/>
      <c r="AD1" s="322"/>
      <c r="AE1" s="322"/>
      <c r="AF1" s="322"/>
      <c r="AG1" s="322"/>
      <c r="AH1" s="322"/>
      <c r="AI1" s="322"/>
    </row>
    <row r="2" spans="1:35" s="206" customFormat="1" ht="12.75" x14ac:dyDescent="0.2">
      <c r="A2" s="206" t="s">
        <v>259</v>
      </c>
      <c r="B2" s="206" t="s">
        <v>260</v>
      </c>
      <c r="K2" s="206">
        <v>0.74569987100000001</v>
      </c>
      <c r="L2" s="206" t="s">
        <v>261</v>
      </c>
    </row>
    <row r="3" spans="1:35" s="206" customFormat="1" ht="13.5" x14ac:dyDescent="0.2">
      <c r="A3" s="211" t="s">
        <v>262</v>
      </c>
      <c r="B3" s="211"/>
      <c r="C3" s="212">
        <f>0.35/(7.1*0.7457)</f>
        <v>6.6106711342211785E-2</v>
      </c>
      <c r="E3" s="213" t="s">
        <v>263</v>
      </c>
      <c r="F3" s="214">
        <f>B10/T10</f>
        <v>15.127057142857142</v>
      </c>
    </row>
    <row r="4" spans="1:35" s="206" customFormat="1" x14ac:dyDescent="0.25">
      <c r="A4" s="211" t="s">
        <v>264</v>
      </c>
      <c r="B4" s="211"/>
      <c r="C4" s="211">
        <v>1.0089999999999999</v>
      </c>
      <c r="D4" s="206" t="s">
        <v>241</v>
      </c>
      <c r="E4" s="215" t="s">
        <v>162</v>
      </c>
      <c r="F4" s="215" t="s">
        <v>244</v>
      </c>
      <c r="G4" s="215" t="s">
        <v>239</v>
      </c>
      <c r="H4" s="215" t="s">
        <v>240</v>
      </c>
      <c r="I4" s="215" t="s">
        <v>160</v>
      </c>
      <c r="J4" s="216" t="s">
        <v>164</v>
      </c>
    </row>
    <row r="5" spans="1:35" s="206" customFormat="1" ht="12.75" x14ac:dyDescent="0.2">
      <c r="A5" s="211" t="s">
        <v>265</v>
      </c>
      <c r="B5" s="211"/>
      <c r="C5" s="211">
        <v>907184.74</v>
      </c>
      <c r="E5" s="217"/>
      <c r="F5" s="217"/>
      <c r="G5" s="217"/>
      <c r="H5" s="217"/>
      <c r="I5" s="217"/>
      <c r="J5" s="217"/>
      <c r="U5" s="218"/>
    </row>
    <row r="6" spans="1:35" s="206" customFormat="1" ht="12.75" x14ac:dyDescent="0.2">
      <c r="A6" s="211" t="s">
        <v>266</v>
      </c>
      <c r="C6" s="219">
        <f>C10</f>
        <v>0.14097530967718602</v>
      </c>
      <c r="D6" s="219">
        <f t="shared" ref="D6:J6" si="0">D10</f>
        <v>0.13387968630312064</v>
      </c>
      <c r="E6" s="219">
        <f t="shared" si="0"/>
        <v>2.4777732987443226</v>
      </c>
      <c r="F6" s="219">
        <v>13.36</v>
      </c>
      <c r="G6" s="219">
        <f t="shared" si="0"/>
        <v>0.38536289924275791</v>
      </c>
      <c r="H6" s="219">
        <f t="shared" si="0"/>
        <v>0.37380201226547516</v>
      </c>
      <c r="I6" s="219">
        <f t="shared" si="0"/>
        <v>1.1044346137260554</v>
      </c>
      <c r="J6" s="220">
        <f t="shared" si="0"/>
        <v>679.14158656966595</v>
      </c>
      <c r="AB6" s="206" t="s">
        <v>267</v>
      </c>
    </row>
    <row r="7" spans="1:35" s="206" customFormat="1" ht="12.75" x14ac:dyDescent="0.2">
      <c r="A7" s="352" t="s">
        <v>235</v>
      </c>
      <c r="B7" s="355" t="str">
        <f>$B$2</f>
        <v>All C2</v>
      </c>
      <c r="C7" s="356"/>
      <c r="D7" s="356"/>
      <c r="E7" s="356"/>
      <c r="F7" s="356"/>
      <c r="G7" s="356"/>
      <c r="H7" s="356"/>
      <c r="I7" s="356"/>
      <c r="J7" s="357"/>
      <c r="K7" s="358" t="str">
        <f>$B$2</f>
        <v>All C2</v>
      </c>
      <c r="L7" s="356"/>
      <c r="M7" s="356"/>
      <c r="N7" s="356"/>
      <c r="O7" s="356"/>
      <c r="P7" s="356"/>
      <c r="Q7" s="356"/>
      <c r="R7" s="357"/>
      <c r="S7" s="355" t="str">
        <f>B2</f>
        <v>All C2</v>
      </c>
      <c r="T7" s="356"/>
      <c r="U7" s="357"/>
      <c r="W7" s="206" t="s">
        <v>268</v>
      </c>
      <c r="X7" s="206" t="s">
        <v>269</v>
      </c>
      <c r="Y7" s="206" t="s">
        <v>270</v>
      </c>
    </row>
    <row r="8" spans="1:35" x14ac:dyDescent="0.25">
      <c r="A8" s="353"/>
      <c r="B8" s="359" t="s">
        <v>271</v>
      </c>
      <c r="C8" s="349" t="s">
        <v>272</v>
      </c>
      <c r="D8" s="350"/>
      <c r="E8" s="350"/>
      <c r="F8" s="350"/>
      <c r="G8" s="350"/>
      <c r="H8" s="350"/>
      <c r="I8" s="350"/>
      <c r="J8" s="351"/>
      <c r="K8" s="349" t="s">
        <v>273</v>
      </c>
      <c r="L8" s="350"/>
      <c r="M8" s="350"/>
      <c r="N8" s="350"/>
      <c r="O8" s="350"/>
      <c r="P8" s="350"/>
      <c r="Q8" s="350"/>
      <c r="R8" s="351"/>
      <c r="S8" s="223" t="s">
        <v>274</v>
      </c>
      <c r="T8" s="349" t="s">
        <v>275</v>
      </c>
      <c r="U8" s="361"/>
      <c r="V8" s="322"/>
      <c r="W8" s="322" t="s">
        <v>274</v>
      </c>
      <c r="X8" s="322" t="s">
        <v>268</v>
      </c>
      <c r="Y8" s="322"/>
      <c r="Z8" s="322" t="s">
        <v>276</v>
      </c>
      <c r="AA8" s="322"/>
      <c r="AB8" s="349" t="s">
        <v>273</v>
      </c>
      <c r="AC8" s="350"/>
      <c r="AD8" s="350"/>
      <c r="AE8" s="350"/>
      <c r="AF8" s="350"/>
      <c r="AG8" s="350"/>
      <c r="AH8" s="350"/>
      <c r="AI8" s="351"/>
    </row>
    <row r="9" spans="1:35" x14ac:dyDescent="0.25">
      <c r="A9" s="354"/>
      <c r="B9" s="360"/>
      <c r="C9" s="221" t="s">
        <v>169</v>
      </c>
      <c r="D9" s="215" t="s">
        <v>241</v>
      </c>
      <c r="E9" s="215" t="s">
        <v>162</v>
      </c>
      <c r="F9" s="215" t="s">
        <v>244</v>
      </c>
      <c r="G9" s="215" t="s">
        <v>239</v>
      </c>
      <c r="H9" s="215" t="s">
        <v>240</v>
      </c>
      <c r="I9" s="215" t="s">
        <v>160</v>
      </c>
      <c r="J9" s="222" t="s">
        <v>164</v>
      </c>
      <c r="K9" s="221" t="s">
        <v>169</v>
      </c>
      <c r="L9" s="215" t="s">
        <v>241</v>
      </c>
      <c r="M9" s="215" t="s">
        <v>162</v>
      </c>
      <c r="N9" s="215" t="s">
        <v>244</v>
      </c>
      <c r="O9" s="215" t="s">
        <v>239</v>
      </c>
      <c r="P9" s="215" t="s">
        <v>240</v>
      </c>
      <c r="Q9" s="215" t="s">
        <v>160</v>
      </c>
      <c r="R9" s="222" t="s">
        <v>164</v>
      </c>
      <c r="S9" s="223" t="s">
        <v>277</v>
      </c>
      <c r="T9" s="323" t="s">
        <v>278</v>
      </c>
      <c r="U9" s="324" t="s">
        <v>279</v>
      </c>
      <c r="V9" s="322"/>
      <c r="W9" s="224" t="s">
        <v>277</v>
      </c>
      <c r="X9" s="322" t="s">
        <v>160</v>
      </c>
      <c r="Y9" s="322" t="s">
        <v>160</v>
      </c>
      <c r="Z9" s="322" t="s">
        <v>160</v>
      </c>
      <c r="AA9" s="322"/>
      <c r="AB9" s="221" t="s">
        <v>169</v>
      </c>
      <c r="AC9" s="215" t="s">
        <v>241</v>
      </c>
      <c r="AD9" s="215" t="s">
        <v>162</v>
      </c>
      <c r="AE9" s="215" t="s">
        <v>244</v>
      </c>
      <c r="AF9" s="215" t="s">
        <v>239</v>
      </c>
      <c r="AG9" s="215" t="s">
        <v>240</v>
      </c>
      <c r="AH9" s="215" t="s">
        <v>160</v>
      </c>
      <c r="AI9" s="222" t="s">
        <v>164</v>
      </c>
    </row>
    <row r="10" spans="1:35" x14ac:dyDescent="0.25">
      <c r="A10" s="225">
        <v>2002</v>
      </c>
      <c r="B10" s="226">
        <v>30249834219.953903</v>
      </c>
      <c r="C10" s="227">
        <f t="shared" ref="C10:J41" si="1">K10*$C$5/$B10</f>
        <v>0.14097530967718602</v>
      </c>
      <c r="D10" s="228">
        <f t="shared" si="1"/>
        <v>0.13387968630312064</v>
      </c>
      <c r="E10" s="228">
        <f t="shared" si="1"/>
        <v>2.4777732987443226</v>
      </c>
      <c r="F10" s="228">
        <f t="shared" si="1"/>
        <v>12.964751840621446</v>
      </c>
      <c r="G10" s="228">
        <f t="shared" si="1"/>
        <v>0.38536289924275791</v>
      </c>
      <c r="H10" s="228">
        <f t="shared" si="1"/>
        <v>0.37380201226547516</v>
      </c>
      <c r="I10" s="228">
        <f t="shared" si="1"/>
        <v>1.1044346137260554</v>
      </c>
      <c r="J10" s="229">
        <f t="shared" si="1"/>
        <v>679.14158656966595</v>
      </c>
      <c r="K10" s="230">
        <f>'[1]Real Base &amp; Ctl'!L5</f>
        <v>4700.7842601514003</v>
      </c>
      <c r="L10" s="231">
        <f>'[1]Real Base &amp; Ctl'!M5</f>
        <v>4464.1825832396971</v>
      </c>
      <c r="M10" s="231">
        <f>'[1]Real Base &amp; Ctl'!N5</f>
        <v>82620.692585331708</v>
      </c>
      <c r="N10" s="231">
        <f>'[1]Real Base &amp; Ctl'!O5</f>
        <v>432306.20687208761</v>
      </c>
      <c r="O10" s="231">
        <f>'[1]Real Base &amp; Ctl'!P5</f>
        <v>12849.823528352368</v>
      </c>
      <c r="P10" s="231">
        <f>'[1]Real Base &amp; Ctl'!Q5</f>
        <v>12464.328822501797</v>
      </c>
      <c r="Q10" s="232">
        <f>$Y10*$S10/$W10</f>
        <v>36827.078872592152</v>
      </c>
      <c r="R10" s="233">
        <f t="shared" ref="R10:R58" si="2">$U10*0.87*(44/12)</f>
        <v>22645795.833832994</v>
      </c>
      <c r="S10" s="234">
        <f>'[2]C2 EF &lt;600kW'!$S10</f>
        <v>2653.4461429461048</v>
      </c>
      <c r="T10" s="235">
        <f>$C$3*B10</f>
        <v>1999717058.9282529</v>
      </c>
      <c r="U10" s="236">
        <f>T10*7.1/2000</f>
        <v>7098995.5591952968</v>
      </c>
      <c r="V10" s="322"/>
      <c r="W10" s="205">
        <f>'[2]C2 EF &lt;600kW'!$Y10</f>
        <v>2656.3717260096969</v>
      </c>
      <c r="X10" s="48">
        <f>'[1]Real Base &amp; Ctl'!$R5</f>
        <v>36867.682929515497</v>
      </c>
      <c r="Y10" s="48">
        <f>SUM('[2]C2 EF &lt;600kW'!Z10,'[2]C2 EF 600-1000kW'!Y10,'[2]C2 EF 1000-1400kW'!Y10,'[2]C2 EF 1400-3700kW'!Y10,'[2]C2 EF &gt;=3700kW'!Y10)</f>
        <v>36867.682929515497</v>
      </c>
      <c r="Z10" s="48">
        <f>(T10*7.1/2000)*(1-0.02247)*2*W10/10^6</f>
        <v>36867.682928401598</v>
      </c>
      <c r="AA10" s="322"/>
      <c r="AB10" s="48">
        <f>SUM('[2]C2 EF &lt;600kW'!K10,'[2]C2 EF 600-1000kW'!K10,'[2]C2 EF 1000-1400kW'!K10,'[2]C2 EF 1400-3700kW'!K10,'[2]C2 EF &gt;=3700kW'!K10)</f>
        <v>4700.7842601514003</v>
      </c>
      <c r="AC10" s="48">
        <f>SUM('[2]C2 EF &lt;600kW'!L10,'[2]C2 EF 600-1000kW'!L10,'[2]C2 EF 1000-1400kW'!L10,'[2]C2 EF 1400-3700kW'!L10,'[2]C2 EF &gt;=3700kW'!L10)</f>
        <v>4464.1825832396971</v>
      </c>
      <c r="AD10" s="48">
        <f>SUM('[2]C2 EF &lt;600kW'!M10,'[2]C2 EF 600-1000kW'!M10,'[2]C2 EF 1000-1400kW'!M10,'[2]C2 EF 1400-3700kW'!M10,'[2]C2 EF &gt;=3700kW'!M10)</f>
        <v>82620.692585331708</v>
      </c>
      <c r="AE10" s="48">
        <f>SUM('[2]C2 EF &lt;600kW'!N10,'[2]C2 EF 600-1000kW'!N10,'[2]C2 EF 1000-1400kW'!N10,'[2]C2 EF 1400-3700kW'!N10,'[2]C2 EF &gt;=3700kW'!N10)</f>
        <v>432306.20687208761</v>
      </c>
      <c r="AF10" s="48">
        <f>SUM('[2]C2 EF &lt;600kW'!O10,'[2]C2 EF 600-1000kW'!O10,'[2]C2 EF 1000-1400kW'!O10,'[2]C2 EF 1400-3700kW'!O10,'[2]C2 EF &gt;=3700kW'!O10)</f>
        <v>12849.823528352368</v>
      </c>
      <c r="AG10" s="48">
        <f>SUM('[2]C2 EF &lt;600kW'!P10,'[2]C2 EF 600-1000kW'!P10,'[2]C2 EF 1000-1400kW'!P10,'[2]C2 EF 1400-3700kW'!P10,'[2]C2 EF &gt;=3700kW'!P10)</f>
        <v>12464.328822501797</v>
      </c>
      <c r="AH10" s="48">
        <f>SUM('[2]C2 EF &lt;600kW'!Q10,'[2]C2 EF 600-1000kW'!Q10,'[2]C2 EF 1000-1400kW'!Q10,'[2]C2 EF 1400-3700kW'!Q10,'[2]C2 EF &gt;=3700kW'!Q10)</f>
        <v>36827.078872592152</v>
      </c>
      <c r="AI10" s="48">
        <f>SUM('[2]C2 EF &lt;600kW'!R10,'[2]C2 EF 600-1000kW'!R10,'[2]C2 EF 1000-1400kW'!R10,'[2]C2 EF 1400-3700kW'!R10,'[2]C2 EF &gt;=3700kW'!R10)</f>
        <v>22645795.833832998</v>
      </c>
    </row>
    <row r="11" spans="1:35" x14ac:dyDescent="0.25">
      <c r="A11" s="237">
        <v>2003</v>
      </c>
      <c r="B11" s="238">
        <v>30522082727.933487</v>
      </c>
      <c r="C11" s="239">
        <f t="shared" si="1"/>
        <v>0.14097530967718602</v>
      </c>
      <c r="D11" s="240">
        <f t="shared" si="1"/>
        <v>0.13387968630312067</v>
      </c>
      <c r="E11" s="240">
        <f t="shared" si="1"/>
        <v>2.4777732987443222</v>
      </c>
      <c r="F11" s="240">
        <f t="shared" si="1"/>
        <v>12.839197611790357</v>
      </c>
      <c r="G11" s="240">
        <f t="shared" si="1"/>
        <v>0.38972649029914264</v>
      </c>
      <c r="H11" s="240">
        <f t="shared" si="1"/>
        <v>0.37803469559016839</v>
      </c>
      <c r="I11" s="240">
        <f t="shared" si="1"/>
        <v>1.104434613726059</v>
      </c>
      <c r="J11" s="241">
        <f t="shared" si="1"/>
        <v>679.14158656966595</v>
      </c>
      <c r="K11" s="242">
        <f>'[1]Real Base &amp; Ctl'!L6</f>
        <v>4743.0913184927631</v>
      </c>
      <c r="L11" s="243">
        <f>'[1]Real Base &amp; Ctl'!M6</f>
        <v>4504.3602264888541</v>
      </c>
      <c r="M11" s="243">
        <f>'[1]Real Base &amp; Ctl'!N6</f>
        <v>83364.278818599676</v>
      </c>
      <c r="N11" s="243">
        <f>'[1]Real Base &amp; Ctl'!O6</f>
        <v>431972.71116724395</v>
      </c>
      <c r="O11" s="243">
        <f>'[1]Real Base &amp; Ctl'!P6</f>
        <v>13112.284250038862</v>
      </c>
      <c r="P11" s="243">
        <f>'[1]Real Base &amp; Ctl'!Q6</f>
        <v>12718.915722537695</v>
      </c>
      <c r="Q11" s="244">
        <f t="shared" ref="Q11:Q58" si="3">$Y11*$S11/$W11</f>
        <v>37158.522582445599</v>
      </c>
      <c r="R11" s="245">
        <f t="shared" si="2"/>
        <v>22849607.996337492</v>
      </c>
      <c r="S11" s="246">
        <f>'[2]C2 EF &lt;600kW'!$S11</f>
        <v>2653.4461429461048</v>
      </c>
      <c r="T11" s="247">
        <f t="shared" ref="T11:T58" si="4">$C$3*B11</f>
        <v>2017714512.458607</v>
      </c>
      <c r="U11" s="248">
        <f t="shared" ref="U11:U58" si="5">T11*7.1/2000</f>
        <v>7162886.5192280542</v>
      </c>
      <c r="V11" s="322"/>
      <c r="W11" s="205">
        <f>'[2]C2 EF &lt;600kW'!$Y11</f>
        <v>2655.9284899671925</v>
      </c>
      <c r="X11" s="48">
        <f>'[1]Real Base &amp; Ctl'!$R6</f>
        <v>37193.285054669032</v>
      </c>
      <c r="Y11" s="48">
        <f>SUM('[2]C2 EF &lt;600kW'!Z11,'[2]C2 EF 600-1000kW'!Y11,'[2]C2 EF 1000-1400kW'!Y11,'[2]C2 EF 1400-3700kW'!Y11,'[2]C2 EF &gt;=3700kW'!Y11)</f>
        <v>37193.285054669032</v>
      </c>
      <c r="Z11" s="48">
        <f t="shared" ref="Z11:Z58" si="6">(T11*7.1/2000)*(1-0.02247)*2*W11/10^6</f>
        <v>37193.285053545173</v>
      </c>
      <c r="AA11" s="322"/>
      <c r="AB11" s="48">
        <f>SUM('[2]C2 EF &lt;600kW'!K11,'[2]C2 EF 600-1000kW'!K11,'[2]C2 EF 1000-1400kW'!K11,'[2]C2 EF 1400-3700kW'!K11,'[2]C2 EF &gt;=3700kW'!K11)</f>
        <v>4743.0913184927622</v>
      </c>
      <c r="AC11" s="48">
        <f>SUM('[2]C2 EF &lt;600kW'!L11,'[2]C2 EF 600-1000kW'!L11,'[2]C2 EF 1000-1400kW'!L11,'[2]C2 EF 1400-3700kW'!L11,'[2]C2 EF &gt;=3700kW'!L11)</f>
        <v>4504.3602264888541</v>
      </c>
      <c r="AD11" s="48">
        <f>SUM('[2]C2 EF &lt;600kW'!M11,'[2]C2 EF 600-1000kW'!M11,'[2]C2 EF 1000-1400kW'!M11,'[2]C2 EF 1400-3700kW'!M11,'[2]C2 EF &gt;=3700kW'!M11)</f>
        <v>83364.278818599676</v>
      </c>
      <c r="AE11" s="48">
        <f>SUM('[2]C2 EF &lt;600kW'!N11,'[2]C2 EF 600-1000kW'!N11,'[2]C2 EF 1000-1400kW'!N11,'[2]C2 EF 1400-3700kW'!N11,'[2]C2 EF &gt;=3700kW'!N11)</f>
        <v>431972.71116724401</v>
      </c>
      <c r="AF11" s="48">
        <f>SUM('[2]C2 EF &lt;600kW'!O11,'[2]C2 EF 600-1000kW'!O11,'[2]C2 EF 1000-1400kW'!O11,'[2]C2 EF 1400-3700kW'!O11,'[2]C2 EF &gt;=3700kW'!O11)</f>
        <v>13112.284250038862</v>
      </c>
      <c r="AG11" s="48">
        <f>SUM('[2]C2 EF &lt;600kW'!P11,'[2]C2 EF 600-1000kW'!P11,'[2]C2 EF 1000-1400kW'!P11,'[2]C2 EF 1400-3700kW'!P11,'[2]C2 EF &gt;=3700kW'!P11)</f>
        <v>12718.915722537695</v>
      </c>
      <c r="AH11" s="48">
        <f>SUM('[2]C2 EF &lt;600kW'!Q11,'[2]C2 EF 600-1000kW'!Q11,'[2]C2 EF 1000-1400kW'!Q11,'[2]C2 EF 1400-3700kW'!Q11,'[2]C2 EF &gt;=3700kW'!Q11)</f>
        <v>37158.522582445592</v>
      </c>
      <c r="AI11" s="48">
        <f>SUM('[2]C2 EF &lt;600kW'!R11,'[2]C2 EF 600-1000kW'!R11,'[2]C2 EF 1000-1400kW'!R11,'[2]C2 EF 1400-3700kW'!R11,'[2]C2 EF &gt;=3700kW'!R11)</f>
        <v>22849607.996337492</v>
      </c>
    </row>
    <row r="12" spans="1:35" x14ac:dyDescent="0.25">
      <c r="A12" s="237">
        <v>2004</v>
      </c>
      <c r="B12" s="238">
        <v>30796781472.484886</v>
      </c>
      <c r="C12" s="239">
        <f t="shared" si="1"/>
        <v>0.14097530967718608</v>
      </c>
      <c r="D12" s="240">
        <f t="shared" si="1"/>
        <v>0.13387968630312067</v>
      </c>
      <c r="E12" s="240">
        <f t="shared" si="1"/>
        <v>2.4777732987443226</v>
      </c>
      <c r="F12" s="240">
        <f t="shared" si="1"/>
        <v>12.716144096863095</v>
      </c>
      <c r="G12" s="240">
        <f t="shared" si="1"/>
        <v>0.39401671578076441</v>
      </c>
      <c r="H12" s="240">
        <f t="shared" si="1"/>
        <v>0.38219621430734158</v>
      </c>
      <c r="I12" s="240">
        <f t="shared" si="1"/>
        <v>1.104434613726059</v>
      </c>
      <c r="J12" s="241">
        <f t="shared" si="1"/>
        <v>679.14158656966606</v>
      </c>
      <c r="K12" s="242">
        <f>'[1]Real Base &amp; Ctl'!L7</f>
        <v>4785.7791403591982</v>
      </c>
      <c r="L12" s="243">
        <f>'[1]Real Base &amp; Ctl'!M7</f>
        <v>4544.8994685272537</v>
      </c>
      <c r="M12" s="243">
        <f>'[1]Real Base &amp; Ctl'!N7</f>
        <v>84114.557327967079</v>
      </c>
      <c r="N12" s="243">
        <f>'[1]Real Base &amp; Ctl'!O7</f>
        <v>431683.08907370007</v>
      </c>
      <c r="O12" s="243">
        <f>'[1]Real Base &amp; Ctl'!P7</f>
        <v>13375.93784084859</v>
      </c>
      <c r="P12" s="243">
        <f>'[1]Real Base &amp; Ctl'!Q7</f>
        <v>12974.659705623133</v>
      </c>
      <c r="Q12" s="244">
        <f t="shared" si="3"/>
        <v>37492.94928568761</v>
      </c>
      <c r="R12" s="245">
        <f t="shared" si="2"/>
        <v>23055254.46830453</v>
      </c>
      <c r="S12" s="246">
        <f>'[2]C2 EF &lt;600kW'!$S12</f>
        <v>2653.4461429461048</v>
      </c>
      <c r="T12" s="247">
        <f t="shared" si="4"/>
        <v>2035873943.0707345</v>
      </c>
      <c r="U12" s="248">
        <f t="shared" si="5"/>
        <v>7227352.4979011072</v>
      </c>
      <c r="V12" s="322"/>
      <c r="W12" s="205">
        <f>'[2]C2 EF &lt;600kW'!$Y12</f>
        <v>2655.9284899671925</v>
      </c>
      <c r="X12" s="48">
        <f>'[1]Real Base &amp; Ctl'!$R7</f>
        <v>37528.024620161057</v>
      </c>
      <c r="Y12" s="48">
        <f>SUM('[2]C2 EF &lt;600kW'!Z12,'[2]C2 EF 600-1000kW'!Y12,'[2]C2 EF 1000-1400kW'!Y12,'[2]C2 EF 1400-3700kW'!Y12,'[2]C2 EF &gt;=3700kW'!Y12)</f>
        <v>37528.024620161057</v>
      </c>
      <c r="Z12" s="48">
        <f t="shared" si="6"/>
        <v>37528.024619027085</v>
      </c>
      <c r="AA12" s="322"/>
      <c r="AB12" s="48">
        <f>SUM('[2]C2 EF &lt;600kW'!K12,'[2]C2 EF 600-1000kW'!K12,'[2]C2 EF 1000-1400kW'!K12,'[2]C2 EF 1400-3700kW'!K12,'[2]C2 EF &gt;=3700kW'!K12)</f>
        <v>4785.7791403591982</v>
      </c>
      <c r="AC12" s="48">
        <f>SUM('[2]C2 EF &lt;600kW'!L12,'[2]C2 EF 600-1000kW'!L12,'[2]C2 EF 1000-1400kW'!L12,'[2]C2 EF 1400-3700kW'!L12,'[2]C2 EF &gt;=3700kW'!L12)</f>
        <v>4544.8994685272537</v>
      </c>
      <c r="AD12" s="48">
        <f>SUM('[2]C2 EF &lt;600kW'!M12,'[2]C2 EF 600-1000kW'!M12,'[2]C2 EF 1000-1400kW'!M12,'[2]C2 EF 1400-3700kW'!M12,'[2]C2 EF &gt;=3700kW'!M12)</f>
        <v>84114.557327967079</v>
      </c>
      <c r="AE12" s="48">
        <f>SUM('[2]C2 EF &lt;600kW'!N12,'[2]C2 EF 600-1000kW'!N12,'[2]C2 EF 1000-1400kW'!N12,'[2]C2 EF 1400-3700kW'!N12,'[2]C2 EF &gt;=3700kW'!N12)</f>
        <v>431683.08907370002</v>
      </c>
      <c r="AF12" s="48">
        <f>SUM('[2]C2 EF &lt;600kW'!O12,'[2]C2 EF 600-1000kW'!O12,'[2]C2 EF 1000-1400kW'!O12,'[2]C2 EF 1400-3700kW'!O12,'[2]C2 EF &gt;=3700kW'!O12)</f>
        <v>13375.93784084859</v>
      </c>
      <c r="AG12" s="48">
        <f>SUM('[2]C2 EF &lt;600kW'!P12,'[2]C2 EF 600-1000kW'!P12,'[2]C2 EF 1000-1400kW'!P12,'[2]C2 EF 1400-3700kW'!P12,'[2]C2 EF &gt;=3700kW'!P12)</f>
        <v>12974.659705623133</v>
      </c>
      <c r="AH12" s="48">
        <f>SUM('[2]C2 EF &lt;600kW'!Q12,'[2]C2 EF 600-1000kW'!Q12,'[2]C2 EF 1000-1400kW'!Q12,'[2]C2 EF 1400-3700kW'!Q12,'[2]C2 EF &gt;=3700kW'!Q12)</f>
        <v>37492.949285687602</v>
      </c>
      <c r="AI12" s="48">
        <f>SUM('[2]C2 EF &lt;600kW'!R12,'[2]C2 EF 600-1000kW'!R12,'[2]C2 EF 1000-1400kW'!R12,'[2]C2 EF 1400-3700kW'!R12,'[2]C2 EF &gt;=3700kW'!R12)</f>
        <v>23055254.468304522</v>
      </c>
    </row>
    <row r="13" spans="1:35" x14ac:dyDescent="0.25">
      <c r="A13" s="237">
        <v>2005</v>
      </c>
      <c r="B13" s="238">
        <v>31073952505.737247</v>
      </c>
      <c r="C13" s="239">
        <f t="shared" si="1"/>
        <v>0.14097530967718599</v>
      </c>
      <c r="D13" s="240">
        <f t="shared" si="1"/>
        <v>0.13387968630312061</v>
      </c>
      <c r="E13" s="240">
        <f t="shared" si="1"/>
        <v>2.4777732987443217</v>
      </c>
      <c r="F13" s="240">
        <f t="shared" si="1"/>
        <v>12.594943789492726</v>
      </c>
      <c r="G13" s="240">
        <f t="shared" si="1"/>
        <v>0.39824205126916168</v>
      </c>
      <c r="H13" s="240">
        <f t="shared" si="1"/>
        <v>0.38629478973108688</v>
      </c>
      <c r="I13" s="240">
        <f t="shared" si="1"/>
        <v>1.1044346137260586</v>
      </c>
      <c r="J13" s="241">
        <f t="shared" si="1"/>
        <v>679.14158656966617</v>
      </c>
      <c r="K13" s="242">
        <f>'[1]Real Base &amp; Ctl'!L8</f>
        <v>4828.8511526224283</v>
      </c>
      <c r="L13" s="243">
        <f>'[1]Real Base &amp; Ctl'!M8</f>
        <v>4585.8035637439971</v>
      </c>
      <c r="M13" s="243">
        <f>'[1]Real Base &amp; Ctl'!N8</f>
        <v>84871.58834391876</v>
      </c>
      <c r="N13" s="243">
        <f>'[1]Real Base &amp; Ctl'!O8</f>
        <v>431416.7422251032</v>
      </c>
      <c r="O13" s="243">
        <f>'[1]Real Base &amp; Ctl'!P8</f>
        <v>13641.052413343405</v>
      </c>
      <c r="P13" s="243">
        <f>'[1]Real Base &amp; Ctl'!Q8</f>
        <v>13231.820840943103</v>
      </c>
      <c r="Q13" s="244">
        <f t="shared" si="3"/>
        <v>37830.385829258776</v>
      </c>
      <c r="R13" s="245">
        <f t="shared" si="2"/>
        <v>23262751.75851927</v>
      </c>
      <c r="S13" s="246">
        <f>'[2]C2 EF &lt;600kW'!$S13</f>
        <v>2653.4461429461048</v>
      </c>
      <c r="T13" s="247">
        <f t="shared" si="4"/>
        <v>2054196808.5583708</v>
      </c>
      <c r="U13" s="248">
        <f t="shared" si="5"/>
        <v>7292398.6703822166</v>
      </c>
      <c r="V13" s="322"/>
      <c r="W13" s="205">
        <f>'[2]C2 EF &lt;600kW'!$Y13</f>
        <v>2655.9284899671925</v>
      </c>
      <c r="X13" s="48">
        <f>'[1]Real Base &amp; Ctl'!$R8</f>
        <v>37865.776841742489</v>
      </c>
      <c r="Y13" s="48">
        <f>SUM('[2]C2 EF &lt;600kW'!Z13,'[2]C2 EF 600-1000kW'!Y13,'[2]C2 EF 1000-1400kW'!Y13,'[2]C2 EF 1400-3700kW'!Y13,'[2]C2 EF &gt;=3700kW'!Y13)</f>
        <v>37865.776841742489</v>
      </c>
      <c r="Z13" s="48">
        <f t="shared" si="6"/>
        <v>37865.776840598322</v>
      </c>
      <c r="AA13" s="322"/>
      <c r="AB13" s="48">
        <f>SUM('[2]C2 EF &lt;600kW'!K13,'[2]C2 EF 600-1000kW'!K13,'[2]C2 EF 1000-1400kW'!K13,'[2]C2 EF 1400-3700kW'!K13,'[2]C2 EF &gt;=3700kW'!K13)</f>
        <v>4828.8511526224283</v>
      </c>
      <c r="AC13" s="48">
        <f>SUM('[2]C2 EF &lt;600kW'!L13,'[2]C2 EF 600-1000kW'!L13,'[2]C2 EF 1000-1400kW'!L13,'[2]C2 EF 1400-3700kW'!L13,'[2]C2 EF &gt;=3700kW'!L13)</f>
        <v>4585.8035637439971</v>
      </c>
      <c r="AD13" s="48">
        <f>SUM('[2]C2 EF &lt;600kW'!M13,'[2]C2 EF 600-1000kW'!M13,'[2]C2 EF 1000-1400kW'!M13,'[2]C2 EF 1400-3700kW'!M13,'[2]C2 EF &gt;=3700kW'!M13)</f>
        <v>84871.58834391876</v>
      </c>
      <c r="AE13" s="48">
        <f>SUM('[2]C2 EF &lt;600kW'!N13,'[2]C2 EF 600-1000kW'!N13,'[2]C2 EF 1000-1400kW'!N13,'[2]C2 EF 1400-3700kW'!N13,'[2]C2 EF &gt;=3700kW'!N13)</f>
        <v>431416.74222510314</v>
      </c>
      <c r="AF13" s="48">
        <f>SUM('[2]C2 EF &lt;600kW'!O13,'[2]C2 EF 600-1000kW'!O13,'[2]C2 EF 1000-1400kW'!O13,'[2]C2 EF 1400-3700kW'!O13,'[2]C2 EF &gt;=3700kW'!O13)</f>
        <v>13641.052413343405</v>
      </c>
      <c r="AG13" s="48">
        <f>SUM('[2]C2 EF &lt;600kW'!P13,'[2]C2 EF 600-1000kW'!P13,'[2]C2 EF 1000-1400kW'!P13,'[2]C2 EF 1400-3700kW'!P13,'[2]C2 EF &gt;=3700kW'!P13)</f>
        <v>13231.820840943103</v>
      </c>
      <c r="AH13" s="48">
        <f>SUM('[2]C2 EF &lt;600kW'!Q13,'[2]C2 EF 600-1000kW'!Q13,'[2]C2 EF 1000-1400kW'!Q13,'[2]C2 EF 1400-3700kW'!Q13,'[2]C2 EF &gt;=3700kW'!Q13)</f>
        <v>37830.385829258783</v>
      </c>
      <c r="AI13" s="48">
        <f>SUM('[2]C2 EF &lt;600kW'!R13,'[2]C2 EF 600-1000kW'!R13,'[2]C2 EF 1000-1400kW'!R13,'[2]C2 EF 1400-3700kW'!R13,'[2]C2 EF &gt;=3700kW'!R13)</f>
        <v>23262751.758519262</v>
      </c>
    </row>
    <row r="14" spans="1:35" x14ac:dyDescent="0.25">
      <c r="A14" s="237">
        <v>2006</v>
      </c>
      <c r="B14" s="238">
        <v>31353618078.288879</v>
      </c>
      <c r="C14" s="239">
        <f t="shared" si="1"/>
        <v>0.14097530967718599</v>
      </c>
      <c r="D14" s="240">
        <f t="shared" si="1"/>
        <v>0.13387968630312061</v>
      </c>
      <c r="E14" s="240">
        <f t="shared" si="1"/>
        <v>2.4777732987443217</v>
      </c>
      <c r="F14" s="240">
        <f t="shared" si="1"/>
        <v>12.476192567394358</v>
      </c>
      <c r="G14" s="240">
        <f t="shared" si="1"/>
        <v>0.40238195363362939</v>
      </c>
      <c r="H14" s="240">
        <f t="shared" si="1"/>
        <v>0.39031049502462051</v>
      </c>
      <c r="I14" s="240">
        <f t="shared" si="1"/>
        <v>1.0845454285798879</v>
      </c>
      <c r="J14" s="241">
        <f t="shared" si="1"/>
        <v>679.14158656966617</v>
      </c>
      <c r="K14" s="242">
        <f>'[1]Real Base &amp; Ctl'!L9</f>
        <v>4872.3108129960301</v>
      </c>
      <c r="L14" s="243">
        <f>'[1]Real Base &amp; Ctl'!M9</f>
        <v>4627.0757958176928</v>
      </c>
      <c r="M14" s="243">
        <f>'[1]Real Base &amp; Ctl'!N9</f>
        <v>85635.432639014005</v>
      </c>
      <c r="N14" s="243">
        <f>'[1]Real Base &amp; Ctl'!O9</f>
        <v>431195.27873591561</v>
      </c>
      <c r="O14" s="243">
        <f>'[1]Real Base &amp; Ctl'!P9</f>
        <v>13906.902904720995</v>
      </c>
      <c r="P14" s="243">
        <f>'[1]Real Base &amp; Ctl'!Q9</f>
        <v>13489.695817579364</v>
      </c>
      <c r="Q14" s="244">
        <f t="shared" si="3"/>
        <v>37483.460266591275</v>
      </c>
      <c r="R14" s="245">
        <f t="shared" si="2"/>
        <v>23472116.524345942</v>
      </c>
      <c r="S14" s="246">
        <f>'[2]C2 EF &lt;600kW'!$S14</f>
        <v>2605.6616195740971</v>
      </c>
      <c r="T14" s="247">
        <f t="shared" si="4"/>
        <v>2072684579.8353961</v>
      </c>
      <c r="U14" s="248">
        <f t="shared" si="5"/>
        <v>7358030.2584156562</v>
      </c>
      <c r="V14" s="249"/>
      <c r="W14" s="205">
        <f>'[2]C2 EF &lt;600kW'!$Y14</f>
        <v>2655.9284899671925</v>
      </c>
      <c r="X14" s="48">
        <f>'[1]Real Base &amp; Ctl'!$R9</f>
        <v>38206.568833318168</v>
      </c>
      <c r="Y14" s="48">
        <f>SUM('[2]C2 EF &lt;600kW'!Z14,'[2]C2 EF 600-1000kW'!Y14,'[2]C2 EF 1000-1400kW'!Y14,'[2]C2 EF 1400-3700kW'!Y14,'[2]C2 EF &gt;=3700kW'!Y14)</f>
        <v>38206.568833318161</v>
      </c>
      <c r="Z14" s="48">
        <f t="shared" si="6"/>
        <v>38206.568832163706</v>
      </c>
      <c r="AA14" s="322"/>
      <c r="AB14" s="48">
        <f>SUM('[2]C2 EF &lt;600kW'!K14,'[2]C2 EF 600-1000kW'!K14,'[2]C2 EF 1000-1400kW'!K14,'[2]C2 EF 1400-3700kW'!K14,'[2]C2 EF &gt;=3700kW'!K14)</f>
        <v>4872.3108129960301</v>
      </c>
      <c r="AC14" s="48">
        <f>SUM('[2]C2 EF &lt;600kW'!L14,'[2]C2 EF 600-1000kW'!L14,'[2]C2 EF 1000-1400kW'!L14,'[2]C2 EF 1400-3700kW'!L14,'[2]C2 EF &gt;=3700kW'!L14)</f>
        <v>4627.0757958176928</v>
      </c>
      <c r="AD14" s="48">
        <f>SUM('[2]C2 EF &lt;600kW'!M14,'[2]C2 EF 600-1000kW'!M14,'[2]C2 EF 1000-1400kW'!M14,'[2]C2 EF 1400-3700kW'!M14,'[2]C2 EF &gt;=3700kW'!M14)</f>
        <v>85635.432639014005</v>
      </c>
      <c r="AE14" s="48">
        <f>SUM('[2]C2 EF &lt;600kW'!N14,'[2]C2 EF 600-1000kW'!N14,'[2]C2 EF 1000-1400kW'!N14,'[2]C2 EF 1400-3700kW'!N14,'[2]C2 EF &gt;=3700kW'!N14)</f>
        <v>431195.27873591566</v>
      </c>
      <c r="AF14" s="48">
        <f>SUM('[2]C2 EF &lt;600kW'!O14,'[2]C2 EF 600-1000kW'!O14,'[2]C2 EF 1000-1400kW'!O14,'[2]C2 EF 1400-3700kW'!O14,'[2]C2 EF &gt;=3700kW'!O14)</f>
        <v>13906.902904720995</v>
      </c>
      <c r="AG14" s="48">
        <f>SUM('[2]C2 EF &lt;600kW'!P14,'[2]C2 EF 600-1000kW'!P14,'[2]C2 EF 1000-1400kW'!P14,'[2]C2 EF 1400-3700kW'!P14,'[2]C2 EF &gt;=3700kW'!P14)</f>
        <v>13489.695817579366</v>
      </c>
      <c r="AH14" s="48">
        <f>SUM('[2]C2 EF &lt;600kW'!Q14,'[2]C2 EF 600-1000kW'!Q14,'[2]C2 EF 1000-1400kW'!Q14,'[2]C2 EF 1400-3700kW'!Q14,'[2]C2 EF &gt;=3700kW'!Q14)</f>
        <v>37483.460266591283</v>
      </c>
      <c r="AI14" s="48">
        <f>SUM('[2]C2 EF &lt;600kW'!R14,'[2]C2 EF 600-1000kW'!R14,'[2]C2 EF 1000-1400kW'!R14,'[2]C2 EF 1400-3700kW'!R14,'[2]C2 EF &gt;=3700kW'!R14)</f>
        <v>23472116.524345934</v>
      </c>
    </row>
    <row r="15" spans="1:35" x14ac:dyDescent="0.25">
      <c r="A15" s="237">
        <v>2007</v>
      </c>
      <c r="B15" s="238">
        <v>31635800640.993477</v>
      </c>
      <c r="C15" s="239">
        <f t="shared" si="1"/>
        <v>0.14097530967718608</v>
      </c>
      <c r="D15" s="240">
        <f t="shared" si="1"/>
        <v>0.13387968630312067</v>
      </c>
      <c r="E15" s="240">
        <f t="shared" si="1"/>
        <v>2.4552493728485536</v>
      </c>
      <c r="F15" s="240">
        <f t="shared" si="1"/>
        <v>12.255500362617632</v>
      </c>
      <c r="G15" s="240">
        <f t="shared" si="1"/>
        <v>0.40643791081906522</v>
      </c>
      <c r="H15" s="240">
        <f t="shared" si="1"/>
        <v>0.39424477349449322</v>
      </c>
      <c r="I15" s="240">
        <f t="shared" si="1"/>
        <v>0.57473284605764385</v>
      </c>
      <c r="J15" s="241">
        <f t="shared" si="1"/>
        <v>679.14158656966606</v>
      </c>
      <c r="K15" s="242">
        <f>'[1]Real Base &amp; Ctl'!L10</f>
        <v>4916.1616103129963</v>
      </c>
      <c r="L15" s="243">
        <f>'[1]Real Base &amp; Ctl'!M10</f>
        <v>4668.7194779800539</v>
      </c>
      <c r="M15" s="243">
        <f>'[1]Real Base &amp; Ctl'!N10</f>
        <v>85620.685907217863</v>
      </c>
      <c r="N15" s="243">
        <f>'[1]Real Base &amp; Ctl'!O10</f>
        <v>427379.94713997794</v>
      </c>
      <c r="O15" s="243">
        <f>'[1]Real Base &amp; Ctl'!P10</f>
        <v>14173.506401368515</v>
      </c>
      <c r="P15" s="243">
        <f>'[1]Real Base &amp; Ctl'!Q10</f>
        <v>13748.301209327459</v>
      </c>
      <c r="Q15" s="244">
        <f t="shared" si="3"/>
        <v>20042.37167802273</v>
      </c>
      <c r="R15" s="245">
        <f t="shared" si="2"/>
        <v>23683365.57306505</v>
      </c>
      <c r="S15" s="246">
        <f>'[2]C2 EF &lt;600kW'!$S15</f>
        <v>1380.8175102834603</v>
      </c>
      <c r="T15" s="247">
        <f t="shared" si="4"/>
        <v>2091338741.0539143</v>
      </c>
      <c r="U15" s="248">
        <f t="shared" si="5"/>
        <v>7424252.5307413954</v>
      </c>
      <c r="V15" s="322"/>
      <c r="W15" s="205">
        <f>'[2]C2 EF &lt;600kW'!$Y15</f>
        <v>2655.9284899671925</v>
      </c>
      <c r="X15" s="48">
        <f>'[1]Real Base &amp; Ctl'!$R10</f>
        <v>38550.427952818049</v>
      </c>
      <c r="Y15" s="48">
        <f>SUM('[2]C2 EF &lt;600kW'!Z15,'[2]C2 EF 600-1000kW'!Y15,'[2]C2 EF 1000-1400kW'!Y15,'[2]C2 EF 1400-3700kW'!Y15,'[2]C2 EF &gt;=3700kW'!Y15)</f>
        <v>38550.427952818049</v>
      </c>
      <c r="Z15" s="48">
        <f t="shared" si="6"/>
        <v>38550.427951653168</v>
      </c>
      <c r="AA15" s="322"/>
      <c r="AB15" s="48">
        <f>SUM('[2]C2 EF &lt;600kW'!K15,'[2]C2 EF 600-1000kW'!K15,'[2]C2 EF 1000-1400kW'!K15,'[2]C2 EF 1400-3700kW'!K15,'[2]C2 EF &gt;=3700kW'!K15)</f>
        <v>4916.1616103129963</v>
      </c>
      <c r="AC15" s="48">
        <f>SUM('[2]C2 EF &lt;600kW'!L15,'[2]C2 EF 600-1000kW'!L15,'[2]C2 EF 1000-1400kW'!L15,'[2]C2 EF 1400-3700kW'!L15,'[2]C2 EF &gt;=3700kW'!L15)</f>
        <v>4668.7194779800529</v>
      </c>
      <c r="AD15" s="48">
        <f>SUM('[2]C2 EF &lt;600kW'!M15,'[2]C2 EF 600-1000kW'!M15,'[2]C2 EF 1000-1400kW'!M15,'[2]C2 EF 1400-3700kW'!M15,'[2]C2 EF &gt;=3700kW'!M15)</f>
        <v>85620.685907217863</v>
      </c>
      <c r="AE15" s="48">
        <f>SUM('[2]C2 EF &lt;600kW'!N15,'[2]C2 EF 600-1000kW'!N15,'[2]C2 EF 1000-1400kW'!N15,'[2]C2 EF 1400-3700kW'!N15,'[2]C2 EF &gt;=3700kW'!N15)</f>
        <v>427379.94713997794</v>
      </c>
      <c r="AF15" s="48">
        <f>SUM('[2]C2 EF &lt;600kW'!O15,'[2]C2 EF 600-1000kW'!O15,'[2]C2 EF 1000-1400kW'!O15,'[2]C2 EF 1400-3700kW'!O15,'[2]C2 EF &gt;=3700kW'!O15)</f>
        <v>14173.506401368515</v>
      </c>
      <c r="AG15" s="48">
        <f>SUM('[2]C2 EF &lt;600kW'!P15,'[2]C2 EF 600-1000kW'!P15,'[2]C2 EF 1000-1400kW'!P15,'[2]C2 EF 1400-3700kW'!P15,'[2]C2 EF &gt;=3700kW'!P15)</f>
        <v>13748.301209327459</v>
      </c>
      <c r="AH15" s="48">
        <f>SUM('[2]C2 EF &lt;600kW'!Q15,'[2]C2 EF 600-1000kW'!Q15,'[2]C2 EF 1000-1400kW'!Q15,'[2]C2 EF 1400-3700kW'!Q15,'[2]C2 EF &gt;=3700kW'!Q15)</f>
        <v>20042.371678022726</v>
      </c>
      <c r="AI15" s="48">
        <f>SUM('[2]C2 EF &lt;600kW'!R15,'[2]C2 EF 600-1000kW'!R15,'[2]C2 EF 1000-1400kW'!R15,'[2]C2 EF 1400-3700kW'!R15,'[2]C2 EF &gt;=3700kW'!R15)</f>
        <v>23683365.573065042</v>
      </c>
    </row>
    <row r="16" spans="1:35" x14ac:dyDescent="0.25">
      <c r="A16" s="237">
        <v>2008</v>
      </c>
      <c r="B16" s="238">
        <v>31920522846.762413</v>
      </c>
      <c r="C16" s="239">
        <f t="shared" si="1"/>
        <v>0.14097530967718597</v>
      </c>
      <c r="D16" s="240">
        <f t="shared" si="1"/>
        <v>0.13387968630312058</v>
      </c>
      <c r="E16" s="240">
        <f t="shared" si="1"/>
        <v>2.4330654811035837</v>
      </c>
      <c r="F16" s="240">
        <f t="shared" si="1"/>
        <v>11.786517681248515</v>
      </c>
      <c r="G16" s="240">
        <f t="shared" si="1"/>
        <v>0.40253701828721222</v>
      </c>
      <c r="H16" s="240">
        <f t="shared" si="1"/>
        <v>0.39046090773859582</v>
      </c>
      <c r="I16" s="240">
        <f t="shared" si="1"/>
        <v>0.21063898736142855</v>
      </c>
      <c r="J16" s="241">
        <f t="shared" si="1"/>
        <v>679.14158656966606</v>
      </c>
      <c r="K16" s="242">
        <f>'[1]Real Base &amp; Ctl'!L11</f>
        <v>4960.4070648058096</v>
      </c>
      <c r="L16" s="243">
        <f>'[1]Real Base &amp; Ctl'!M11</f>
        <v>4710.7379532818704</v>
      </c>
      <c r="M16" s="243">
        <f>'[1]Real Base &amp; Ctl'!N11</f>
        <v>85610.701825998447</v>
      </c>
      <c r="N16" s="243">
        <f>'[1]Real Base &amp; Ctl'!O11</f>
        <v>414724.57630632364</v>
      </c>
      <c r="O16" s="243">
        <f>'[1]Real Base &amp; Ctl'!P11</f>
        <v>14163.809775839678</v>
      </c>
      <c r="P16" s="243">
        <f>'[1]Real Base &amp; Ctl'!Q11</f>
        <v>13738.895482564487</v>
      </c>
      <c r="Q16" s="244">
        <f t="shared" si="3"/>
        <v>7411.6178458748973</v>
      </c>
      <c r="R16" s="245">
        <f t="shared" si="2"/>
        <v>23896515.863222633</v>
      </c>
      <c r="S16" s="246">
        <f>'[2]C2 EF &lt;600kW'!$S16</f>
        <v>506.06817426936686</v>
      </c>
      <c r="T16" s="247">
        <f t="shared" si="4"/>
        <v>2110160789.7233992</v>
      </c>
      <c r="U16" s="248">
        <f t="shared" si="5"/>
        <v>7491070.8035180662</v>
      </c>
      <c r="V16" s="322"/>
      <c r="W16" s="205">
        <f>'[2]C2 EF &lt;600kW'!$Y16</f>
        <v>2651.8106277131965</v>
      </c>
      <c r="X16" s="48">
        <f>'[1]Real Base &amp; Ctl'!$R11</f>
        <v>38837.073682049842</v>
      </c>
      <c r="Y16" s="48">
        <f>SUM('[2]C2 EF &lt;600kW'!Z16,'[2]C2 EF 600-1000kW'!Y16,'[2]C2 EF 1000-1400kW'!Y16,'[2]C2 EF 1400-3700kW'!Y16,'[2]C2 EF &gt;=3700kW'!Y16)</f>
        <v>38837.073682049842</v>
      </c>
      <c r="Z16" s="48">
        <f t="shared" si="6"/>
        <v>38837.073680875212</v>
      </c>
      <c r="AA16" s="322"/>
      <c r="AB16" s="48">
        <f>SUM('[2]C2 EF &lt;600kW'!K16,'[2]C2 EF 600-1000kW'!K16,'[2]C2 EF 1000-1400kW'!K16,'[2]C2 EF 1400-3700kW'!K16,'[2]C2 EF &gt;=3700kW'!K16)</f>
        <v>4960.4070648058096</v>
      </c>
      <c r="AC16" s="48">
        <f>SUM('[2]C2 EF &lt;600kW'!L16,'[2]C2 EF 600-1000kW'!L16,'[2]C2 EF 1000-1400kW'!L16,'[2]C2 EF 1400-3700kW'!L16,'[2]C2 EF &gt;=3700kW'!L16)</f>
        <v>4710.7379532818704</v>
      </c>
      <c r="AD16" s="48">
        <f>SUM('[2]C2 EF &lt;600kW'!M16,'[2]C2 EF 600-1000kW'!M16,'[2]C2 EF 1000-1400kW'!M16,'[2]C2 EF 1400-3700kW'!M16,'[2]C2 EF &gt;=3700kW'!M16)</f>
        <v>85610.701825998462</v>
      </c>
      <c r="AE16" s="48">
        <f>SUM('[2]C2 EF &lt;600kW'!N16,'[2]C2 EF 600-1000kW'!N16,'[2]C2 EF 1000-1400kW'!N16,'[2]C2 EF 1400-3700kW'!N16,'[2]C2 EF &gt;=3700kW'!N16)</f>
        <v>414724.57630632364</v>
      </c>
      <c r="AF16" s="48">
        <f>SUM('[2]C2 EF &lt;600kW'!O16,'[2]C2 EF 600-1000kW'!O16,'[2]C2 EF 1000-1400kW'!O16,'[2]C2 EF 1400-3700kW'!O16,'[2]C2 EF &gt;=3700kW'!O16)</f>
        <v>14163.809775839676</v>
      </c>
      <c r="AG16" s="48">
        <f>SUM('[2]C2 EF &lt;600kW'!P16,'[2]C2 EF 600-1000kW'!P16,'[2]C2 EF 1000-1400kW'!P16,'[2]C2 EF 1400-3700kW'!P16,'[2]C2 EF &gt;=3700kW'!P16)</f>
        <v>13738.895482564487</v>
      </c>
      <c r="AH16" s="48">
        <f>SUM('[2]C2 EF &lt;600kW'!Q16,'[2]C2 EF 600-1000kW'!Q16,'[2]C2 EF 1000-1400kW'!Q16,'[2]C2 EF 1400-3700kW'!Q16,'[2]C2 EF &gt;=3700kW'!Q16)</f>
        <v>7411.6178458748973</v>
      </c>
      <c r="AI16" s="48">
        <f>SUM('[2]C2 EF &lt;600kW'!R16,'[2]C2 EF 600-1000kW'!R16,'[2]C2 EF 1000-1400kW'!R16,'[2]C2 EF 1400-3700kW'!R16,'[2]C2 EF &gt;=3700kW'!R16)</f>
        <v>23896515.863222625</v>
      </c>
    </row>
    <row r="17" spans="1:35" x14ac:dyDescent="0.25">
      <c r="A17" s="237">
        <v>2009</v>
      </c>
      <c r="B17" s="238">
        <v>32207807552.38327</v>
      </c>
      <c r="C17" s="239">
        <f t="shared" si="1"/>
        <v>0.14097530967718588</v>
      </c>
      <c r="D17" s="240">
        <f t="shared" si="1"/>
        <v>0.13387968630312055</v>
      </c>
      <c r="E17" s="240">
        <f t="shared" si="1"/>
        <v>2.4112163351508387</v>
      </c>
      <c r="F17" s="240">
        <f t="shared" si="1"/>
        <v>11.348759385848744</v>
      </c>
      <c r="G17" s="240">
        <f t="shared" si="1"/>
        <v>0.39858132503697324</v>
      </c>
      <c r="H17" s="240">
        <f t="shared" si="1"/>
        <v>0.38662388528586411</v>
      </c>
      <c r="I17" s="240">
        <f t="shared" si="1"/>
        <v>0.21063898736142667</v>
      </c>
      <c r="J17" s="241">
        <f t="shared" si="1"/>
        <v>679.14158656966606</v>
      </c>
      <c r="K17" s="242">
        <f>'[1]Real Base &amp; Ctl'!L12</f>
        <v>5005.0507283890583</v>
      </c>
      <c r="L17" s="243">
        <f>'[1]Real Base &amp; Ctl'!M12</f>
        <v>4753.1345948614053</v>
      </c>
      <c r="M17" s="243">
        <f>'[1]Real Base &amp; Ctl'!N12</f>
        <v>85605.487245851487</v>
      </c>
      <c r="N17" s="243">
        <f>'[1]Real Base &amp; Ctl'!O12</f>
        <v>402915.35135139036</v>
      </c>
      <c r="O17" s="243">
        <f>'[1]Real Base &amp; Ctl'!P12</f>
        <v>14150.844965452965</v>
      </c>
      <c r="P17" s="243">
        <f>'[1]Real Base &amp; Ctl'!Q12</f>
        <v>13726.319616489378</v>
      </c>
      <c r="Q17" s="244">
        <f t="shared" si="3"/>
        <v>7478.322406487704</v>
      </c>
      <c r="R17" s="245">
        <f t="shared" si="2"/>
        <v>24111584.50599163</v>
      </c>
      <c r="S17" s="246">
        <f>'[2]C2 EF &lt;600kW'!$S17</f>
        <v>506.06817426936686</v>
      </c>
      <c r="T17" s="247">
        <f t="shared" si="4"/>
        <v>2129152236.8309095</v>
      </c>
      <c r="U17" s="248">
        <f t="shared" si="5"/>
        <v>7558490.4407497281</v>
      </c>
      <c r="V17" s="322"/>
      <c r="W17" s="205">
        <f>'[2]C2 EF &lt;600kW'!$Y17</f>
        <v>2652.9920544987936</v>
      </c>
      <c r="X17" s="48">
        <f>'[1]Real Base &amp; Ctl'!$R12</f>
        <v>39204.065645969473</v>
      </c>
      <c r="Y17" s="48">
        <f>SUM('[2]C2 EF &lt;600kW'!Z17,'[2]C2 EF 600-1000kW'!Y17,'[2]C2 EF 1000-1400kW'!Y17,'[2]C2 EF 1400-3700kW'!Y17,'[2]C2 EF &gt;=3700kW'!Y17)</f>
        <v>39204.065645969473</v>
      </c>
      <c r="Z17" s="48">
        <f t="shared" si="6"/>
        <v>39204.065644784088</v>
      </c>
      <c r="AA17" s="322"/>
      <c r="AB17" s="48">
        <f>SUM('[2]C2 EF &lt;600kW'!K17,'[2]C2 EF 600-1000kW'!K17,'[2]C2 EF 1000-1400kW'!K17,'[2]C2 EF 1400-3700kW'!K17,'[2]C2 EF &gt;=3700kW'!K17)</f>
        <v>5005.0507283890583</v>
      </c>
      <c r="AC17" s="48">
        <f>SUM('[2]C2 EF &lt;600kW'!L17,'[2]C2 EF 600-1000kW'!L17,'[2]C2 EF 1000-1400kW'!L17,'[2]C2 EF 1400-3700kW'!L17,'[2]C2 EF &gt;=3700kW'!L17)</f>
        <v>4753.1345948614044</v>
      </c>
      <c r="AD17" s="48">
        <f>SUM('[2]C2 EF &lt;600kW'!M17,'[2]C2 EF 600-1000kW'!M17,'[2]C2 EF 1000-1400kW'!M17,'[2]C2 EF 1400-3700kW'!M17,'[2]C2 EF &gt;=3700kW'!M17)</f>
        <v>85605.487245851487</v>
      </c>
      <c r="AE17" s="48">
        <f>SUM('[2]C2 EF &lt;600kW'!N17,'[2]C2 EF 600-1000kW'!N17,'[2]C2 EF 1000-1400kW'!N17,'[2]C2 EF 1400-3700kW'!N17,'[2]C2 EF &gt;=3700kW'!N17)</f>
        <v>402915.35135139036</v>
      </c>
      <c r="AF17" s="48">
        <f>SUM('[2]C2 EF &lt;600kW'!O17,'[2]C2 EF 600-1000kW'!O17,'[2]C2 EF 1000-1400kW'!O17,'[2]C2 EF 1400-3700kW'!O17,'[2]C2 EF &gt;=3700kW'!O17)</f>
        <v>14150.844965452967</v>
      </c>
      <c r="AG17" s="48">
        <f>SUM('[2]C2 EF &lt;600kW'!P17,'[2]C2 EF 600-1000kW'!P17,'[2]C2 EF 1000-1400kW'!P17,'[2]C2 EF 1400-3700kW'!P17,'[2]C2 EF &gt;=3700kW'!P17)</f>
        <v>13726.319616489378</v>
      </c>
      <c r="AH17" s="48">
        <f>SUM('[2]C2 EF &lt;600kW'!Q17,'[2]C2 EF 600-1000kW'!Q17,'[2]C2 EF 1000-1400kW'!Q17,'[2]C2 EF 1400-3700kW'!Q17,'[2]C2 EF &gt;=3700kW'!Q17)</f>
        <v>7478.3224064877049</v>
      </c>
      <c r="AI17" s="48">
        <f>SUM('[2]C2 EF &lt;600kW'!R17,'[2]C2 EF 600-1000kW'!R17,'[2]C2 EF 1000-1400kW'!R17,'[2]C2 EF 1400-3700kW'!R17,'[2]C2 EF &gt;=3700kW'!R17)</f>
        <v>24111584.50599163</v>
      </c>
    </row>
    <row r="18" spans="1:35" x14ac:dyDescent="0.25">
      <c r="A18" s="237">
        <v>2010</v>
      </c>
      <c r="B18" s="238">
        <v>32497677820.354717</v>
      </c>
      <c r="C18" s="239">
        <f t="shared" si="1"/>
        <v>0.14097530967718605</v>
      </c>
      <c r="D18" s="240">
        <f t="shared" si="1"/>
        <v>0.13387968630312064</v>
      </c>
      <c r="E18" s="240">
        <f t="shared" si="1"/>
        <v>2.3898079697011529</v>
      </c>
      <c r="F18" s="240">
        <f t="shared" si="1"/>
        <v>10.941855906122575</v>
      </c>
      <c r="G18" s="240">
        <f t="shared" si="1"/>
        <v>0.39436626255510887</v>
      </c>
      <c r="H18" s="240">
        <f t="shared" si="1"/>
        <v>0.38253527467845561</v>
      </c>
      <c r="I18" s="240">
        <f t="shared" si="1"/>
        <v>0.16355438579089993</v>
      </c>
      <c r="J18" s="241">
        <f t="shared" si="1"/>
        <v>679.14158656966606</v>
      </c>
      <c r="K18" s="242">
        <f>'[1]Real Base &amp; Ctl'!L13</f>
        <v>5050.0961849445648</v>
      </c>
      <c r="L18" s="243">
        <f>'[1]Real Base &amp; Ctl'!M13</f>
        <v>4795.9128062151613</v>
      </c>
      <c r="M18" s="243">
        <f>'[1]Real Base &amp; Ctl'!N13</f>
        <v>85609.034221479611</v>
      </c>
      <c r="N18" s="243">
        <f>'[1]Real Base &amp; Ctl'!O13</f>
        <v>391965.26607570238</v>
      </c>
      <c r="O18" s="243">
        <f>'[1]Real Base &amp; Ctl'!P13</f>
        <v>14127.208250585594</v>
      </c>
      <c r="P18" s="243">
        <f>'[1]Real Base &amp; Ctl'!Q13</f>
        <v>13703.392003068026</v>
      </c>
      <c r="Q18" s="244">
        <f t="shared" si="3"/>
        <v>5858.9364450053117</v>
      </c>
      <c r="R18" s="245">
        <f t="shared" si="2"/>
        <v>24328588.766545556</v>
      </c>
      <c r="S18" s="246">
        <f>'[2]C2 EF &lt;600kW'!$S18</f>
        <v>392.94562914379844</v>
      </c>
      <c r="T18" s="247">
        <f t="shared" si="4"/>
        <v>2148314606.9623876</v>
      </c>
      <c r="U18" s="248">
        <f t="shared" si="5"/>
        <v>7626516.8547164751</v>
      </c>
      <c r="V18" s="322"/>
      <c r="W18" s="205">
        <f>'[2]C2 EF &lt;600kW'!$Y18</f>
        <v>2653.1239450174498</v>
      </c>
      <c r="X18" s="48">
        <f>'[1]Real Base &amp; Ctl'!$R13</f>
        <v>39558.868763725332</v>
      </c>
      <c r="Y18" s="48">
        <f>SUM('[2]C2 EF &lt;600kW'!Z18,'[2]C2 EF 600-1000kW'!Y18,'[2]C2 EF 1000-1400kW'!Y18,'[2]C2 EF 1400-3700kW'!Y18,'[2]C2 EF &gt;=3700kW'!Y18)</f>
        <v>39558.868763725332</v>
      </c>
      <c r="Z18" s="48">
        <f t="shared" si="6"/>
        <v>39558.868762529222</v>
      </c>
      <c r="AA18" s="322"/>
      <c r="AB18" s="48">
        <f>SUM('[2]C2 EF &lt;600kW'!K18,'[2]C2 EF 600-1000kW'!K18,'[2]C2 EF 1000-1400kW'!K18,'[2]C2 EF 1400-3700kW'!K18,'[2]C2 EF &gt;=3700kW'!K18)</f>
        <v>5050.0961849445648</v>
      </c>
      <c r="AC18" s="48">
        <f>SUM('[2]C2 EF &lt;600kW'!L18,'[2]C2 EF 600-1000kW'!L18,'[2]C2 EF 1000-1400kW'!L18,'[2]C2 EF 1400-3700kW'!L18,'[2]C2 EF &gt;=3700kW'!L18)</f>
        <v>4795.9128062151613</v>
      </c>
      <c r="AD18" s="48">
        <f>SUM('[2]C2 EF &lt;600kW'!M18,'[2]C2 EF 600-1000kW'!M18,'[2]C2 EF 1000-1400kW'!M18,'[2]C2 EF 1400-3700kW'!M18,'[2]C2 EF &gt;=3700kW'!M18)</f>
        <v>85609.034221479611</v>
      </c>
      <c r="AE18" s="48">
        <f>SUM('[2]C2 EF &lt;600kW'!N18,'[2]C2 EF 600-1000kW'!N18,'[2]C2 EF 1000-1400kW'!N18,'[2]C2 EF 1400-3700kW'!N18,'[2]C2 EF &gt;=3700kW'!N18)</f>
        <v>391965.26607570244</v>
      </c>
      <c r="AF18" s="48">
        <f>SUM('[2]C2 EF &lt;600kW'!O18,'[2]C2 EF 600-1000kW'!O18,'[2]C2 EF 1000-1400kW'!O18,'[2]C2 EF 1400-3700kW'!O18,'[2]C2 EF &gt;=3700kW'!O18)</f>
        <v>14127.208250585592</v>
      </c>
      <c r="AG18" s="48">
        <f>SUM('[2]C2 EF &lt;600kW'!P18,'[2]C2 EF 600-1000kW'!P18,'[2]C2 EF 1000-1400kW'!P18,'[2]C2 EF 1400-3700kW'!P18,'[2]C2 EF &gt;=3700kW'!P18)</f>
        <v>13703.392003068027</v>
      </c>
      <c r="AH18" s="48">
        <f>SUM('[2]C2 EF &lt;600kW'!Q18,'[2]C2 EF 600-1000kW'!Q18,'[2]C2 EF 1000-1400kW'!Q18,'[2]C2 EF 1400-3700kW'!Q18,'[2]C2 EF &gt;=3700kW'!Q18)</f>
        <v>5858.9364450053108</v>
      </c>
      <c r="AI18" s="48">
        <f>SUM('[2]C2 EF &lt;600kW'!R18,'[2]C2 EF 600-1000kW'!R18,'[2]C2 EF 1000-1400kW'!R18,'[2]C2 EF 1400-3700kW'!R18,'[2]C2 EF &gt;=3700kW'!R18)</f>
        <v>24328588.766545549</v>
      </c>
    </row>
    <row r="19" spans="1:35" x14ac:dyDescent="0.25">
      <c r="A19" s="250">
        <v>2011</v>
      </c>
      <c r="B19" s="251">
        <v>32790156920.737907</v>
      </c>
      <c r="C19" s="252">
        <f t="shared" si="1"/>
        <v>0.14097530967718597</v>
      </c>
      <c r="D19" s="253">
        <f t="shared" si="1"/>
        <v>0.13387968630312058</v>
      </c>
      <c r="E19" s="253">
        <f t="shared" si="1"/>
        <v>2.3688349520046819</v>
      </c>
      <c r="F19" s="253">
        <f t="shared" si="1"/>
        <v>10.564935033568849</v>
      </c>
      <c r="G19" s="253">
        <f t="shared" si="1"/>
        <v>0.38993805441888296</v>
      </c>
      <c r="H19" s="253">
        <f t="shared" si="1"/>
        <v>0.37823991278631636</v>
      </c>
      <c r="I19" s="253">
        <f t="shared" si="1"/>
        <v>0.12986454156371238</v>
      </c>
      <c r="J19" s="254">
        <f t="shared" si="1"/>
        <v>679.14158656966617</v>
      </c>
      <c r="K19" s="255">
        <f>'[1]Real Base &amp; Ctl'!L14</f>
        <v>5095.5470506090624</v>
      </c>
      <c r="L19" s="256">
        <f>'[1]Real Base &amp; Ctl'!M14</f>
        <v>4839.0760214710945</v>
      </c>
      <c r="M19" s="256">
        <f>'[1]Real Base &amp; Ctl'!N14</f>
        <v>85621.446625702898</v>
      </c>
      <c r="N19" s="256">
        <f>'[1]Real Base &amp; Ctl'!O14</f>
        <v>381869.16328434268</v>
      </c>
      <c r="O19" s="256">
        <f>'[1]Real Base &amp; Ctl'!P14</f>
        <v>14094.295715073877</v>
      </c>
      <c r="P19" s="256">
        <f>'[1]Real Base &amp; Ctl'!Q14</f>
        <v>13671.466843621658</v>
      </c>
      <c r="Q19" s="257">
        <f t="shared" si="3"/>
        <v>4693.9487720150792</v>
      </c>
      <c r="R19" s="258">
        <f t="shared" si="2"/>
        <v>24547546.065444466</v>
      </c>
      <c r="S19" s="259">
        <f>'[2]C2 EF &lt;600kW'!$S19</f>
        <v>312.00449771774521</v>
      </c>
      <c r="T19" s="260">
        <f t="shared" si="4"/>
        <v>2167649438.4250488</v>
      </c>
      <c r="U19" s="261">
        <f t="shared" si="5"/>
        <v>7695155.5064089233</v>
      </c>
      <c r="V19" s="155"/>
      <c r="W19" s="262">
        <f>'[2]C2 EF &lt;600kW'!$Y19</f>
        <v>2653.4460535787271</v>
      </c>
      <c r="X19" s="263">
        <f>'[1]Real Base &amp; Ctl'!$R14</f>
        <v>39919.744541861262</v>
      </c>
      <c r="Y19" s="263">
        <f>SUM('[2]C2 EF &lt;600kW'!Z19,'[2]C2 EF 600-1000kW'!Y19,'[2]C2 EF 1000-1400kW'!Y19,'[2]C2 EF 1400-3700kW'!Y19,'[2]C2 EF &gt;=3700kW'!Y19)</f>
        <v>39919.744541861262</v>
      </c>
      <c r="Z19" s="263">
        <f t="shared" si="6"/>
        <v>39919.744540654348</v>
      </c>
      <c r="AA19" s="155"/>
      <c r="AB19" s="263">
        <f>SUM('[2]C2 EF &lt;600kW'!K19,'[2]C2 EF 600-1000kW'!K19,'[2]C2 EF 1000-1400kW'!K19,'[2]C2 EF 1400-3700kW'!K19,'[2]C2 EF &gt;=3700kW'!K19)</f>
        <v>5095.5470506090624</v>
      </c>
      <c r="AC19" s="263">
        <f>SUM('[2]C2 EF &lt;600kW'!L19,'[2]C2 EF 600-1000kW'!L19,'[2]C2 EF 1000-1400kW'!L19,'[2]C2 EF 1400-3700kW'!L19,'[2]C2 EF &gt;=3700kW'!L19)</f>
        <v>4839.0760214710945</v>
      </c>
      <c r="AD19" s="263">
        <f>SUM('[2]C2 EF &lt;600kW'!M19,'[2]C2 EF 600-1000kW'!M19,'[2]C2 EF 1000-1400kW'!M19,'[2]C2 EF 1400-3700kW'!M19,'[2]C2 EF &gt;=3700kW'!M19)</f>
        <v>85621.446625702913</v>
      </c>
      <c r="AE19" s="263">
        <f>SUM('[2]C2 EF &lt;600kW'!N19,'[2]C2 EF 600-1000kW'!N19,'[2]C2 EF 1000-1400kW'!N19,'[2]C2 EF 1400-3700kW'!N19,'[2]C2 EF &gt;=3700kW'!N19)</f>
        <v>381869.16328434262</v>
      </c>
      <c r="AF19" s="263">
        <f>SUM('[2]C2 EF &lt;600kW'!O19,'[2]C2 EF 600-1000kW'!O19,'[2]C2 EF 1000-1400kW'!O19,'[2]C2 EF 1400-3700kW'!O19,'[2]C2 EF &gt;=3700kW'!O19)</f>
        <v>14094.295715073875</v>
      </c>
      <c r="AG19" s="263">
        <f>SUM('[2]C2 EF &lt;600kW'!P19,'[2]C2 EF 600-1000kW'!P19,'[2]C2 EF 1000-1400kW'!P19,'[2]C2 EF 1400-3700kW'!P19,'[2]C2 EF &gt;=3700kW'!P19)</f>
        <v>13671.46684362166</v>
      </c>
      <c r="AH19" s="263">
        <f>SUM('[2]C2 EF &lt;600kW'!Q19,'[2]C2 EF 600-1000kW'!Q19,'[2]C2 EF 1000-1400kW'!Q19,'[2]C2 EF 1400-3700kW'!Q19,'[2]C2 EF &gt;=3700kW'!Q19)</f>
        <v>4693.9487720150792</v>
      </c>
      <c r="AI19" s="263">
        <f>SUM('[2]C2 EF &lt;600kW'!R19,'[2]C2 EF 600-1000kW'!R19,'[2]C2 EF 1000-1400kW'!R19,'[2]C2 EF 1400-3700kW'!R19,'[2]C2 EF &gt;=3700kW'!R19)</f>
        <v>24547546.065444458</v>
      </c>
    </row>
    <row r="20" spans="1:35" x14ac:dyDescent="0.25">
      <c r="A20" s="237">
        <v>2012</v>
      </c>
      <c r="B20" s="238">
        <v>33085268333.024544</v>
      </c>
      <c r="C20" s="239">
        <f t="shared" si="1"/>
        <v>0.14097530967718608</v>
      </c>
      <c r="D20" s="240">
        <f t="shared" si="1"/>
        <v>0.13387968630312067</v>
      </c>
      <c r="E20" s="240">
        <f t="shared" si="1"/>
        <v>2.348184722919048</v>
      </c>
      <c r="F20" s="240">
        <f t="shared" si="1"/>
        <v>10.216913669559712</v>
      </c>
      <c r="G20" s="240">
        <f t="shared" si="1"/>
        <v>0.38528366444940149</v>
      </c>
      <c r="H20" s="240">
        <f t="shared" si="1"/>
        <v>0.37372515451591948</v>
      </c>
      <c r="I20" s="240">
        <f t="shared" si="1"/>
        <v>8.4403546943893751E-2</v>
      </c>
      <c r="J20" s="241">
        <f t="shared" si="1"/>
        <v>679.14158656966606</v>
      </c>
      <c r="K20" s="242">
        <f>'[1]Real Base &amp; Ctl'!L15</f>
        <v>5141.4069740645473</v>
      </c>
      <c r="L20" s="243">
        <f>'[1]Real Base &amp; Ctl'!M15</f>
        <v>4882.6277056643376</v>
      </c>
      <c r="M20" s="243">
        <f>'[1]Real Base &amp; Ctl'!N15</f>
        <v>85638.920307770604</v>
      </c>
      <c r="N20" s="243">
        <f>'[1]Real Base &amp; Ctl'!O15</f>
        <v>372613.55420587159</v>
      </c>
      <c r="O20" s="243">
        <f>'[1]Real Base &amp; Ctl'!P15</f>
        <v>14051.397538542631</v>
      </c>
      <c r="P20" s="243">
        <f>'[1]Real Base &amp; Ctl'!Q15</f>
        <v>13629.855612386353</v>
      </c>
      <c r="Q20" s="244">
        <f t="shared" si="3"/>
        <v>3078.2197668996928</v>
      </c>
      <c r="R20" s="245">
        <f t="shared" si="2"/>
        <v>24768473.980033457</v>
      </c>
      <c r="S20" s="246">
        <f>'[2]C2 EF &lt;600kW'!$S20</f>
        <v>202.78273001029987</v>
      </c>
      <c r="T20" s="247">
        <f t="shared" si="4"/>
        <v>2187158283.3708739</v>
      </c>
      <c r="U20" s="248">
        <f t="shared" si="5"/>
        <v>7764411.9059666023</v>
      </c>
      <c r="V20" s="322"/>
      <c r="W20" s="205">
        <f>'[2]C2 EF &lt;600kW'!$Y20</f>
        <v>2653.3500177291635</v>
      </c>
      <c r="X20" s="48">
        <f>'[1]Real Base &amp; Ctl'!$R15</f>
        <v>40277.564428996033</v>
      </c>
      <c r="Y20" s="48">
        <f>SUM('[2]C2 EF &lt;600kW'!Z20,'[2]C2 EF 600-1000kW'!Y20,'[2]C2 EF 1000-1400kW'!Y20,'[2]C2 EF 1400-3700kW'!Y20,'[2]C2 EF &gt;=3700kW'!Y20)</f>
        <v>40277.564428996033</v>
      </c>
      <c r="Z20" s="48">
        <f t="shared" si="6"/>
        <v>40277.564427778234</v>
      </c>
      <c r="AA20" s="322"/>
      <c r="AB20" s="48">
        <f>SUM('[2]C2 EF &lt;600kW'!K20,'[2]C2 EF 600-1000kW'!K20,'[2]C2 EF 1000-1400kW'!K20,'[2]C2 EF 1400-3700kW'!K20,'[2]C2 EF &gt;=3700kW'!K20)</f>
        <v>5141.4069740645473</v>
      </c>
      <c r="AC20" s="48">
        <f>SUM('[2]C2 EF &lt;600kW'!L20,'[2]C2 EF 600-1000kW'!L20,'[2]C2 EF 1000-1400kW'!L20,'[2]C2 EF 1400-3700kW'!L20,'[2]C2 EF &gt;=3700kW'!L20)</f>
        <v>4882.6277056643376</v>
      </c>
      <c r="AD20" s="48">
        <f>SUM('[2]C2 EF &lt;600kW'!M20,'[2]C2 EF 600-1000kW'!M20,'[2]C2 EF 1000-1400kW'!M20,'[2]C2 EF 1400-3700kW'!M20,'[2]C2 EF &gt;=3700kW'!M20)</f>
        <v>85638.920307770604</v>
      </c>
      <c r="AE20" s="48">
        <f>SUM('[2]C2 EF &lt;600kW'!N20,'[2]C2 EF 600-1000kW'!N20,'[2]C2 EF 1000-1400kW'!N20,'[2]C2 EF 1400-3700kW'!N20,'[2]C2 EF &gt;=3700kW'!N20)</f>
        <v>372613.55420587159</v>
      </c>
      <c r="AF20" s="48">
        <f>SUM('[2]C2 EF &lt;600kW'!O20,'[2]C2 EF 600-1000kW'!O20,'[2]C2 EF 1000-1400kW'!O20,'[2]C2 EF 1400-3700kW'!O20,'[2]C2 EF &gt;=3700kW'!O20)</f>
        <v>14051.397538542633</v>
      </c>
      <c r="AG20" s="48">
        <f>SUM('[2]C2 EF &lt;600kW'!P20,'[2]C2 EF 600-1000kW'!P20,'[2]C2 EF 1000-1400kW'!P20,'[2]C2 EF 1400-3700kW'!P20,'[2]C2 EF &gt;=3700kW'!P20)</f>
        <v>13629.855612386353</v>
      </c>
      <c r="AH20" s="48">
        <f>SUM('[2]C2 EF &lt;600kW'!Q20,'[2]C2 EF 600-1000kW'!Q20,'[2]C2 EF 1000-1400kW'!Q20,'[2]C2 EF 1400-3700kW'!Q20,'[2]C2 EF &gt;=3700kW'!Q20)</f>
        <v>3078.2197668996923</v>
      </c>
      <c r="AI20" s="48">
        <f>SUM('[2]C2 EF &lt;600kW'!R20,'[2]C2 EF 600-1000kW'!R20,'[2]C2 EF 1000-1400kW'!R20,'[2]C2 EF 1400-3700kW'!R20,'[2]C2 EF &gt;=3700kW'!R20)</f>
        <v>24768473.980033454</v>
      </c>
    </row>
    <row r="21" spans="1:35" x14ac:dyDescent="0.25">
      <c r="A21" s="237">
        <v>2013</v>
      </c>
      <c r="B21" s="238">
        <v>33383035748.021763</v>
      </c>
      <c r="C21" s="239">
        <f t="shared" si="1"/>
        <v>0.1406015975092092</v>
      </c>
      <c r="D21" s="240">
        <f t="shared" si="1"/>
        <v>0.13352478395936299</v>
      </c>
      <c r="E21" s="240">
        <f t="shared" si="1"/>
        <v>2.3279601448135177</v>
      </c>
      <c r="F21" s="240">
        <f t="shared" si="1"/>
        <v>9.8847092814422588</v>
      </c>
      <c r="G21" s="240">
        <f t="shared" si="1"/>
        <v>0.37538171478240978</v>
      </c>
      <c r="H21" s="240">
        <f t="shared" si="1"/>
        <v>0.36412026333893749</v>
      </c>
      <c r="I21" s="240">
        <f t="shared" si="1"/>
        <v>5.1931407929755154E-2</v>
      </c>
      <c r="J21" s="241">
        <f t="shared" si="1"/>
        <v>679.14158656966617</v>
      </c>
      <c r="K21" s="242">
        <f>'[1]Real Base &amp; Ctl'!L16</f>
        <v>5173.9275904033602</v>
      </c>
      <c r="L21" s="243">
        <f>'[1]Real Base &amp; Ctl'!M16</f>
        <v>4913.5114818645397</v>
      </c>
      <c r="M21" s="243">
        <f>'[1]Real Base &amp; Ctl'!N16</f>
        <v>85665.436495635484</v>
      </c>
      <c r="N21" s="243">
        <f>'[1]Real Base &amp; Ctl'!O16</f>
        <v>363742.4537158655</v>
      </c>
      <c r="O21" s="243">
        <f>'[1]Real Base &amp; Ctl'!P16</f>
        <v>13813.483242382248</v>
      </c>
      <c r="P21" s="243">
        <f>'[1]Real Base &amp; Ctl'!Q16</f>
        <v>13399.078745110779</v>
      </c>
      <c r="Q21" s="244">
        <f t="shared" si="3"/>
        <v>1910.9978055452268</v>
      </c>
      <c r="R21" s="245">
        <f t="shared" si="2"/>
        <v>24991390.245853763</v>
      </c>
      <c r="S21" s="246">
        <f>'[2]C2 EF &lt;600kW'!$S21</f>
        <v>124.76718164783892</v>
      </c>
      <c r="T21" s="247">
        <f t="shared" si="4"/>
        <v>2206842707.9212117</v>
      </c>
      <c r="U21" s="248">
        <f t="shared" si="5"/>
        <v>7834291.6131203016</v>
      </c>
      <c r="V21" s="322"/>
      <c r="W21" s="205">
        <f>'[2]C2 EF &lt;600kW'!$Y21</f>
        <v>2605.359567838495</v>
      </c>
      <c r="X21" s="48">
        <f>'[1]Real Base &amp; Ctl'!$R16</f>
        <v>39905.016295459951</v>
      </c>
      <c r="Y21" s="48">
        <f>SUM('[2]C2 EF &lt;600kW'!Z21,'[2]C2 EF 600-1000kW'!Y21,'[2]C2 EF 1000-1400kW'!Y21,'[2]C2 EF 1400-3700kW'!Y21,'[2]C2 EF &gt;=3700kW'!Y21)</f>
        <v>39905.016295459951</v>
      </c>
      <c r="Z21" s="48">
        <f t="shared" si="6"/>
        <v>39905.016294239809</v>
      </c>
      <c r="AA21" s="322"/>
      <c r="AB21" s="48">
        <f>SUM('[2]C2 EF &lt;600kW'!K21,'[2]C2 EF 600-1000kW'!K21,'[2]C2 EF 1000-1400kW'!K21,'[2]C2 EF 1400-3700kW'!K21,'[2]C2 EF &gt;=3700kW'!K21)</f>
        <v>5173.9275904033602</v>
      </c>
      <c r="AC21" s="48">
        <f>SUM('[2]C2 EF &lt;600kW'!L21,'[2]C2 EF 600-1000kW'!L21,'[2]C2 EF 1000-1400kW'!L21,'[2]C2 EF 1400-3700kW'!L21,'[2]C2 EF &gt;=3700kW'!L21)</f>
        <v>4913.5114818645397</v>
      </c>
      <c r="AD21" s="48">
        <f>SUM('[2]C2 EF &lt;600kW'!M21,'[2]C2 EF 600-1000kW'!M21,'[2]C2 EF 1000-1400kW'!M21,'[2]C2 EF 1400-3700kW'!M21,'[2]C2 EF &gt;=3700kW'!M21)</f>
        <v>85665.436495635484</v>
      </c>
      <c r="AE21" s="48">
        <f>SUM('[2]C2 EF &lt;600kW'!N21,'[2]C2 EF 600-1000kW'!N21,'[2]C2 EF 1000-1400kW'!N21,'[2]C2 EF 1400-3700kW'!N21,'[2]C2 EF &gt;=3700kW'!N21)</f>
        <v>363742.4537158655</v>
      </c>
      <c r="AF21" s="48">
        <f>SUM('[2]C2 EF &lt;600kW'!O21,'[2]C2 EF 600-1000kW'!O21,'[2]C2 EF 1000-1400kW'!O21,'[2]C2 EF 1400-3700kW'!O21,'[2]C2 EF &gt;=3700kW'!O21)</f>
        <v>13813.483242382248</v>
      </c>
      <c r="AG21" s="48">
        <f>SUM('[2]C2 EF &lt;600kW'!P21,'[2]C2 EF 600-1000kW'!P21,'[2]C2 EF 1000-1400kW'!P21,'[2]C2 EF 1400-3700kW'!P21,'[2]C2 EF &gt;=3700kW'!P21)</f>
        <v>13399.078745110781</v>
      </c>
      <c r="AH21" s="48">
        <f>SUM('[2]C2 EF &lt;600kW'!Q21,'[2]C2 EF 600-1000kW'!Q21,'[2]C2 EF 1000-1400kW'!Q21,'[2]C2 EF 1400-3700kW'!Q21,'[2]C2 EF &gt;=3700kW'!Q21)</f>
        <v>1910.9978055452266</v>
      </c>
      <c r="AI21" s="48">
        <f>SUM('[2]C2 EF &lt;600kW'!R21,'[2]C2 EF 600-1000kW'!R21,'[2]C2 EF 1000-1400kW'!R21,'[2]C2 EF 1400-3700kW'!R21,'[2]C2 EF &gt;=3700kW'!R21)</f>
        <v>24991390.245853756</v>
      </c>
    </row>
    <row r="22" spans="1:35" x14ac:dyDescent="0.25">
      <c r="A22" s="250">
        <v>2014</v>
      </c>
      <c r="B22" s="251">
        <v>33683483069.753956</v>
      </c>
      <c r="C22" s="264">
        <f t="shared" si="1"/>
        <v>0.13651727923005913</v>
      </c>
      <c r="D22" s="253">
        <f t="shared" si="1"/>
        <v>0.12964603915485196</v>
      </c>
      <c r="E22" s="253">
        <f t="shared" si="1"/>
        <v>2.3081558821767696</v>
      </c>
      <c r="F22" s="253">
        <f t="shared" si="1"/>
        <v>9.2974966021720284</v>
      </c>
      <c r="G22" s="253">
        <f t="shared" si="1"/>
        <v>0.32940905072007842</v>
      </c>
      <c r="H22" s="253">
        <f t="shared" si="1"/>
        <v>0.31952677919847611</v>
      </c>
      <c r="I22" s="253">
        <f t="shared" si="1"/>
        <v>5.517862183209684E-2</v>
      </c>
      <c r="J22" s="254">
        <f t="shared" si="1"/>
        <v>679.14158656966606</v>
      </c>
      <c r="K22" s="255">
        <f>'[1]Real Base &amp; Ctl'!L17</f>
        <v>5068.8434901082774</v>
      </c>
      <c r="L22" s="256">
        <f>'[1]Real Base &amp; Ctl'!M17</f>
        <v>4813.716514822675</v>
      </c>
      <c r="M22" s="256">
        <f>'[1]Real Base &amp; Ctl'!N17</f>
        <v>85701.099403032524</v>
      </c>
      <c r="N22" s="256">
        <f>'[1]Real Base &amp; Ctl'!O17</f>
        <v>345213.11435458716</v>
      </c>
      <c r="O22" s="256">
        <f>'[1]Real Base &amp; Ctl'!P17</f>
        <v>12230.854084862014</v>
      </c>
      <c r="P22" s="256">
        <f>'[1]Real Base &amp; Ctl'!Q17</f>
        <v>11863.928462316155</v>
      </c>
      <c r="Q22" s="257">
        <f t="shared" si="3"/>
        <v>2048.7648131005708</v>
      </c>
      <c r="R22" s="258">
        <f t="shared" si="2"/>
        <v>25216312.758066442</v>
      </c>
      <c r="S22" s="259">
        <f>'[2]C2 EF &lt;600kW'!$S22</f>
        <v>132.56873648408501</v>
      </c>
      <c r="T22" s="260">
        <f t="shared" si="4"/>
        <v>2226704292.2925024</v>
      </c>
      <c r="U22" s="261">
        <f t="shared" si="5"/>
        <v>7904800.2376383832</v>
      </c>
      <c r="V22" s="155"/>
      <c r="W22" s="262">
        <f>'[2]C2 EF &lt;600kW'!$Y22</f>
        <v>1380.4342300683695</v>
      </c>
      <c r="X22" s="263">
        <f>'[1]Real Base &amp; Ctl'!$R17</f>
        <v>21333.725826851936</v>
      </c>
      <c r="Y22" s="263">
        <f>SUM('[2]C2 EF &lt;600kW'!Z22,'[2]C2 EF 600-1000kW'!Y22,'[2]C2 EF 1000-1400kW'!Y22,'[2]C2 EF 1400-3700kW'!Y22,'[2]C2 EF &gt;=3700kW'!Y22)</f>
        <v>21333.725826851936</v>
      </c>
      <c r="Z22" s="263">
        <f t="shared" si="6"/>
        <v>21333.725825842019</v>
      </c>
      <c r="AA22" s="155"/>
      <c r="AB22" s="263">
        <f>SUM('[2]C2 EF &lt;600kW'!K22,'[2]C2 EF 600-1000kW'!K22,'[2]C2 EF 1000-1400kW'!K22,'[2]C2 EF 1400-3700kW'!K22,'[2]C2 EF &gt;=3700kW'!K22)</f>
        <v>5068.8434901082765</v>
      </c>
      <c r="AC22" s="263">
        <f>SUM('[2]C2 EF &lt;600kW'!L22,'[2]C2 EF 600-1000kW'!L22,'[2]C2 EF 1000-1400kW'!L22,'[2]C2 EF 1400-3700kW'!L22,'[2]C2 EF &gt;=3700kW'!L22)</f>
        <v>4813.7165148226759</v>
      </c>
      <c r="AD22" s="263">
        <f>SUM('[2]C2 EF &lt;600kW'!M22,'[2]C2 EF 600-1000kW'!M22,'[2]C2 EF 1000-1400kW'!M22,'[2]C2 EF 1400-3700kW'!M22,'[2]C2 EF &gt;=3700kW'!M22)</f>
        <v>85701.099403032524</v>
      </c>
      <c r="AE22" s="263">
        <f>SUM('[2]C2 EF &lt;600kW'!N22,'[2]C2 EF 600-1000kW'!N22,'[2]C2 EF 1000-1400kW'!N22,'[2]C2 EF 1400-3700kW'!N22,'[2]C2 EF &gt;=3700kW'!N22)</f>
        <v>345213.11435458716</v>
      </c>
      <c r="AF22" s="263">
        <f>SUM('[2]C2 EF &lt;600kW'!O22,'[2]C2 EF 600-1000kW'!O22,'[2]C2 EF 1000-1400kW'!O22,'[2]C2 EF 1400-3700kW'!O22,'[2]C2 EF &gt;=3700kW'!O22)</f>
        <v>12230.854084862014</v>
      </c>
      <c r="AG22" s="263">
        <f>SUM('[2]C2 EF &lt;600kW'!P22,'[2]C2 EF 600-1000kW'!P22,'[2]C2 EF 1000-1400kW'!P22,'[2]C2 EF 1400-3700kW'!P22,'[2]C2 EF &gt;=3700kW'!P22)</f>
        <v>11863.928462316155</v>
      </c>
      <c r="AH22" s="263">
        <f>SUM('[2]C2 EF &lt;600kW'!Q22,'[2]C2 EF 600-1000kW'!Q22,'[2]C2 EF 1000-1400kW'!Q22,'[2]C2 EF 1400-3700kW'!Q22,'[2]C2 EF &gt;=3700kW'!Q22)</f>
        <v>2048.7648131005703</v>
      </c>
      <c r="AI22" s="263">
        <f>SUM('[2]C2 EF &lt;600kW'!R22,'[2]C2 EF 600-1000kW'!R22,'[2]C2 EF 1000-1400kW'!R22,'[2]C2 EF 1400-3700kW'!R22,'[2]C2 EF &gt;=3700kW'!R22)</f>
        <v>25216312.758066438</v>
      </c>
    </row>
    <row r="23" spans="1:35" x14ac:dyDescent="0.25">
      <c r="A23" s="237">
        <v>2015</v>
      </c>
      <c r="B23" s="238">
        <v>33986634417.381737</v>
      </c>
      <c r="C23" s="265">
        <f t="shared" si="1"/>
        <v>0.13249568439859702</v>
      </c>
      <c r="D23" s="240">
        <f t="shared" si="1"/>
        <v>0.12582686077739511</v>
      </c>
      <c r="E23" s="240">
        <f t="shared" si="1"/>
        <v>2.2887666371707374</v>
      </c>
      <c r="F23" s="240">
        <f t="shared" si="1"/>
        <v>8.9041973902827749</v>
      </c>
      <c r="G23" s="240">
        <f t="shared" si="1"/>
        <v>0.30370884593070474</v>
      </c>
      <c r="H23" s="240">
        <f t="shared" si="1"/>
        <v>0.29459758055278357</v>
      </c>
      <c r="I23" s="240">
        <f t="shared" si="1"/>
        <v>5.6802228786333904E-2</v>
      </c>
      <c r="J23" s="241">
        <f t="shared" si="1"/>
        <v>679.14158656966606</v>
      </c>
      <c r="K23" s="242">
        <f>'[1]Real Base &amp; Ctl'!L18</f>
        <v>4963.7986498052269</v>
      </c>
      <c r="L23" s="243">
        <f>'[1]Real Base &amp; Ctl'!M18</f>
        <v>4713.9588317238631</v>
      </c>
      <c r="M23" s="243">
        <f>'[1]Real Base &amp; Ctl'!N18</f>
        <v>85746.013501309615</v>
      </c>
      <c r="N23" s="243">
        <f>'[1]Real Base &amp; Ctl'!O18</f>
        <v>333585.52909933781</v>
      </c>
      <c r="O23" s="243">
        <f>'[1]Real Base &amp; Ctl'!P18</f>
        <v>11378.103114886806</v>
      </c>
      <c r="P23" s="243">
        <f>'[1]Real Base &amp; Ctl'!Q18</f>
        <v>11036.760021440201</v>
      </c>
      <c r="Q23" s="244">
        <f t="shared" si="3"/>
        <v>2128.030266308941</v>
      </c>
      <c r="R23" s="245">
        <f t="shared" si="2"/>
        <v>25443259.572889037</v>
      </c>
      <c r="S23" s="246">
        <f>'[2]C2 EF &lt;600kW'!$S23</f>
        <v>136.46951390220806</v>
      </c>
      <c r="T23" s="247">
        <f t="shared" si="4"/>
        <v>2246744630.9231348</v>
      </c>
      <c r="U23" s="248">
        <f t="shared" si="5"/>
        <v>7975943.4397771284</v>
      </c>
      <c r="V23" s="322"/>
      <c r="W23" s="205">
        <f>'[2]C2 EF &lt;600kW'!$Y23</f>
        <v>505.84155052166483</v>
      </c>
      <c r="X23" s="48">
        <f>'[1]Real Base &amp; Ctl'!$R18</f>
        <v>7887.8139057350982</v>
      </c>
      <c r="Y23" s="48">
        <f>SUM('[2]C2 EF &lt;600kW'!Z23,'[2]C2 EF 600-1000kW'!Y23,'[2]C2 EF 1000-1400kW'!Y23,'[2]C2 EF 1400-3700kW'!Y23,'[2]C2 EF &gt;=3700kW'!Y23)</f>
        <v>7887.8139057350982</v>
      </c>
      <c r="Z23" s="48">
        <f t="shared" si="6"/>
        <v>7887.8139048754656</v>
      </c>
      <c r="AA23" s="322"/>
      <c r="AB23" s="48">
        <f>SUM('[2]C2 EF &lt;600kW'!K23,'[2]C2 EF 600-1000kW'!K23,'[2]C2 EF 1000-1400kW'!K23,'[2]C2 EF 1400-3700kW'!K23,'[2]C2 EF &gt;=3700kW'!K23)</f>
        <v>4963.7986498052269</v>
      </c>
      <c r="AC23" s="48">
        <f>SUM('[2]C2 EF &lt;600kW'!L23,'[2]C2 EF 600-1000kW'!L23,'[2]C2 EF 1000-1400kW'!L23,'[2]C2 EF 1400-3700kW'!L23,'[2]C2 EF &gt;=3700kW'!L23)</f>
        <v>4713.9588317238631</v>
      </c>
      <c r="AD23" s="48">
        <f>SUM('[2]C2 EF &lt;600kW'!M23,'[2]C2 EF 600-1000kW'!M23,'[2]C2 EF 1000-1400kW'!M23,'[2]C2 EF 1400-3700kW'!M23,'[2]C2 EF &gt;=3700kW'!M23)</f>
        <v>85746.013501309615</v>
      </c>
      <c r="AE23" s="48">
        <f>SUM('[2]C2 EF &lt;600kW'!N23,'[2]C2 EF 600-1000kW'!N23,'[2]C2 EF 1000-1400kW'!N23,'[2]C2 EF 1400-3700kW'!N23,'[2]C2 EF &gt;=3700kW'!N23)</f>
        <v>333585.52909933781</v>
      </c>
      <c r="AF23" s="48">
        <f>SUM('[2]C2 EF &lt;600kW'!O23,'[2]C2 EF 600-1000kW'!O23,'[2]C2 EF 1000-1400kW'!O23,'[2]C2 EF 1400-3700kW'!O23,'[2]C2 EF &gt;=3700kW'!O23)</f>
        <v>11378.103114886806</v>
      </c>
      <c r="AG23" s="48">
        <f>SUM('[2]C2 EF &lt;600kW'!P23,'[2]C2 EF 600-1000kW'!P23,'[2]C2 EF 1000-1400kW'!P23,'[2]C2 EF 1400-3700kW'!P23,'[2]C2 EF &gt;=3700kW'!P23)</f>
        <v>11036.760021440201</v>
      </c>
      <c r="AH23" s="48">
        <f>SUM('[2]C2 EF &lt;600kW'!Q23,'[2]C2 EF 600-1000kW'!Q23,'[2]C2 EF 1000-1400kW'!Q23,'[2]C2 EF 1400-3700kW'!Q23,'[2]C2 EF &gt;=3700kW'!Q23)</f>
        <v>2128.0302663089415</v>
      </c>
      <c r="AI23" s="48">
        <f>SUM('[2]C2 EF &lt;600kW'!R23,'[2]C2 EF 600-1000kW'!R23,'[2]C2 EF 1000-1400kW'!R23,'[2]C2 EF 1400-3700kW'!R23,'[2]C2 EF &gt;=3700kW'!R23)</f>
        <v>25443259.57288903</v>
      </c>
    </row>
    <row r="24" spans="1:35" ht="15.75" thickBot="1" x14ac:dyDescent="0.3">
      <c r="A24" s="237">
        <v>2016</v>
      </c>
      <c r="B24" s="238">
        <v>34292514127.138168</v>
      </c>
      <c r="C24" s="265">
        <f t="shared" si="1"/>
        <v>0.12820877828515997</v>
      </c>
      <c r="D24" s="240">
        <f t="shared" si="1"/>
        <v>0.12175572486719846</v>
      </c>
      <c r="E24" s="240">
        <f t="shared" si="1"/>
        <v>2.2697851233525692</v>
      </c>
      <c r="F24" s="240">
        <f t="shared" si="1"/>
        <v>8.4916294394276708</v>
      </c>
      <c r="G24" s="240">
        <f t="shared" si="1"/>
        <v>0.29873879877589998</v>
      </c>
      <c r="H24" s="240">
        <f t="shared" si="1"/>
        <v>0.289776634812623</v>
      </c>
      <c r="I24" s="240">
        <f t="shared" si="1"/>
        <v>5.6802228786334501E-2</v>
      </c>
      <c r="J24" s="241">
        <f t="shared" si="1"/>
        <v>679.14158656966617</v>
      </c>
      <c r="K24" s="242">
        <f>'[1]Real Base &amp; Ctl'!L19</f>
        <v>4846.4233873323019</v>
      </c>
      <c r="L24" s="243">
        <f>'[1]Real Base &amp; Ctl'!M19</f>
        <v>4602.4913459945892</v>
      </c>
      <c r="M24" s="243">
        <f>'[1]Real Base &amp; Ctl'!N19</f>
        <v>85800.206921619989</v>
      </c>
      <c r="N24" s="243">
        <f>'[1]Real Base &amp; Ctl'!O19</f>
        <v>320992.30694069632</v>
      </c>
      <c r="O24" s="243">
        <f>'[1]Real Base &amp; Ctl'!P19</f>
        <v>11292.633160194953</v>
      </c>
      <c r="P24" s="243">
        <f>'[1]Real Base &amp; Ctl'!Q19</f>
        <v>10953.854165389104</v>
      </c>
      <c r="Q24" s="244">
        <f t="shared" si="3"/>
        <v>2147.1825387057438</v>
      </c>
      <c r="R24" s="245">
        <f t="shared" si="2"/>
        <v>25672248.909045037</v>
      </c>
      <c r="S24" s="246">
        <f>'[2]C2 EF &lt;600kW'!$S24</f>
        <v>136.46951390220806</v>
      </c>
      <c r="T24" s="247">
        <f t="shared" si="4"/>
        <v>2266965332.6014428</v>
      </c>
      <c r="U24" s="248">
        <f t="shared" si="5"/>
        <v>8047726.9307351215</v>
      </c>
      <c r="V24" s="322"/>
      <c r="W24" s="205">
        <f>'[2]C2 EF &lt;600kW'!$Y24</f>
        <v>505.78808773877915</v>
      </c>
      <c r="X24" s="48">
        <f>'[1]Real Base &amp; Ctl'!$R19</f>
        <v>7816.6057535044474</v>
      </c>
      <c r="Y24" s="48">
        <f>SUM('[2]C2 EF &lt;600kW'!Z24,'[2]C2 EF 600-1000kW'!Y24,'[2]C2 EF 1000-1400kW'!Y24,'[2]C2 EF 1400-3700kW'!Y24,'[2]C2 EF &gt;=3700kW'!Y24)</f>
        <v>7957.9630587407228</v>
      </c>
      <c r="Z24" s="48">
        <f t="shared" si="6"/>
        <v>7957.9630578733613</v>
      </c>
      <c r="AA24" s="322"/>
      <c r="AB24" s="48">
        <f>SUM('[2]C2 EF &lt;600kW'!K24,'[2]C2 EF 600-1000kW'!K24,'[2]C2 EF 1000-1400kW'!K24,'[2]C2 EF 1400-3700kW'!K24,'[2]C2 EF &gt;=3700kW'!K24)</f>
        <v>4846.4233873323028</v>
      </c>
      <c r="AC24" s="48">
        <f>SUM('[2]C2 EF &lt;600kW'!L24,'[2]C2 EF 600-1000kW'!L24,'[2]C2 EF 1000-1400kW'!L24,'[2]C2 EF 1400-3700kW'!L24,'[2]C2 EF &gt;=3700kW'!L24)</f>
        <v>4602.4913459945892</v>
      </c>
      <c r="AD24" s="48">
        <f>SUM('[2]C2 EF &lt;600kW'!M24,'[2]C2 EF 600-1000kW'!M24,'[2]C2 EF 1000-1400kW'!M24,'[2]C2 EF 1400-3700kW'!M24,'[2]C2 EF &gt;=3700kW'!M24)</f>
        <v>85800.206921619974</v>
      </c>
      <c r="AE24" s="48">
        <f>SUM('[2]C2 EF &lt;600kW'!N24,'[2]C2 EF 600-1000kW'!N24,'[2]C2 EF 1000-1400kW'!N24,'[2]C2 EF 1400-3700kW'!N24,'[2]C2 EF &gt;=3700kW'!N24)</f>
        <v>320992.30694069638</v>
      </c>
      <c r="AF24" s="48">
        <f>SUM('[2]C2 EF &lt;600kW'!O24,'[2]C2 EF 600-1000kW'!O24,'[2]C2 EF 1000-1400kW'!O24,'[2]C2 EF 1400-3700kW'!O24,'[2]C2 EF &gt;=3700kW'!O24)</f>
        <v>11292.633160194953</v>
      </c>
      <c r="AG24" s="48">
        <f>SUM('[2]C2 EF &lt;600kW'!P24,'[2]C2 EF 600-1000kW'!P24,'[2]C2 EF 1000-1400kW'!P24,'[2]C2 EF 1400-3700kW'!P24,'[2]C2 EF &gt;=3700kW'!P24)</f>
        <v>10953.854165389106</v>
      </c>
      <c r="AH24" s="48">
        <f>SUM('[2]C2 EF &lt;600kW'!Q24,'[2]C2 EF 600-1000kW'!Q24,'[2]C2 EF 1000-1400kW'!Q24,'[2]C2 EF 1400-3700kW'!Q24,'[2]C2 EF &gt;=3700kW'!Q24)</f>
        <v>2147.1825387057438</v>
      </c>
      <c r="AI24" s="48">
        <f>SUM('[2]C2 EF &lt;600kW'!R24,'[2]C2 EF 600-1000kW'!R24,'[2]C2 EF 1000-1400kW'!R24,'[2]C2 EF 1400-3700kW'!R24,'[2]C2 EF &gt;=3700kW'!R24)</f>
        <v>25672248.909045026</v>
      </c>
    </row>
    <row r="25" spans="1:35" x14ac:dyDescent="0.25">
      <c r="A25" s="237">
        <v>2017</v>
      </c>
      <c r="B25" s="238">
        <v>34601146754.28241</v>
      </c>
      <c r="C25" s="265">
        <f t="shared" si="1"/>
        <v>0.1227035435684025</v>
      </c>
      <c r="D25" s="240">
        <f t="shared" si="1"/>
        <v>0.11652758173637467</v>
      </c>
      <c r="E25" s="240">
        <f t="shared" si="1"/>
        <v>2.2512079739452981</v>
      </c>
      <c r="F25" s="240">
        <f t="shared" si="1"/>
        <v>8.0843119755688377</v>
      </c>
      <c r="G25" s="240">
        <f t="shared" si="1"/>
        <v>0.28769452153404768</v>
      </c>
      <c r="H25" s="240">
        <f t="shared" si="1"/>
        <v>0.27906368588802627</v>
      </c>
      <c r="I25" s="240">
        <f t="shared" si="1"/>
        <v>5.6802228787921759E-2</v>
      </c>
      <c r="J25" s="241">
        <f t="shared" si="1"/>
        <v>679.14158656966606</v>
      </c>
      <c r="K25" s="242">
        <f>'[1]Real Base &amp; Ctl'!L20</f>
        <v>4680.064744343892</v>
      </c>
      <c r="L25" s="243">
        <f>'[1]Real Base &amp; Ctl'!M20</f>
        <v>4444.5059300511812</v>
      </c>
      <c r="M25" s="243">
        <f>'[1]Real Base &amp; Ctl'!N20</f>
        <v>85863.853354601219</v>
      </c>
      <c r="N25" s="243">
        <f>'[1]Real Base &amp; Ctl'!O20</f>
        <v>308345.64641603222</v>
      </c>
      <c r="O25" s="243">
        <f>'[1]Real Base &amp; Ctl'!P20</f>
        <v>10973.024480110464</v>
      </c>
      <c r="P25" s="243">
        <f>'[1]Real Base &amp; Ctl'!Q20</f>
        <v>10643.833745707148</v>
      </c>
      <c r="Q25" s="244">
        <f t="shared" si="3"/>
        <v>2166.5071816146356</v>
      </c>
      <c r="R25" s="245">
        <f t="shared" si="2"/>
        <v>25903299.149226438</v>
      </c>
      <c r="S25" s="246">
        <f>'[2]C2 EF &lt;600kW'!$S25</f>
        <v>136.46951390220806</v>
      </c>
      <c r="T25" s="247">
        <f t="shared" si="4"/>
        <v>2287368020.5948553</v>
      </c>
      <c r="U25" s="291">
        <f t="shared" si="5"/>
        <v>8120156.4731117366</v>
      </c>
      <c r="V25" s="293" t="s">
        <v>280</v>
      </c>
      <c r="W25" s="205">
        <f>'[2]C2 EF &lt;600kW'!$Y25</f>
        <v>392.94562914379844</v>
      </c>
      <c r="X25" s="48">
        <f>'[1]Real Base &amp; Ctl'!$R20</f>
        <v>5900.7598194837119</v>
      </c>
      <c r="Y25" s="48">
        <f>SUM('[2]C2 EF &lt;600kW'!Z25,'[2]C2 EF 600-1000kW'!Y25,'[2]C2 EF 1000-1400kW'!Y25,'[2]C2 EF 1400-3700kW'!Y25,'[2]C2 EF &gt;=3700kW'!Y25)</f>
        <v>6238.1663360665516</v>
      </c>
      <c r="Z25" s="48">
        <f t="shared" si="6"/>
        <v>6238.1663352123178</v>
      </c>
      <c r="AA25" s="322"/>
      <c r="AB25" s="48">
        <f>SUM('[2]C2 EF &lt;600kW'!K25,'[2]C2 EF 600-1000kW'!K25,'[2]C2 EF 1000-1400kW'!K25,'[2]C2 EF 1400-3700kW'!K25,'[2]C2 EF &gt;=3700kW'!K25)</f>
        <v>4680.0647443438929</v>
      </c>
      <c r="AC25" s="48">
        <f>SUM('[2]C2 EF &lt;600kW'!L25,'[2]C2 EF 600-1000kW'!L25,'[2]C2 EF 1000-1400kW'!L25,'[2]C2 EF 1400-3700kW'!L25,'[2]C2 EF &gt;=3700kW'!L25)</f>
        <v>4444.5059300511812</v>
      </c>
      <c r="AD25" s="48">
        <f>SUM('[2]C2 EF &lt;600kW'!M25,'[2]C2 EF 600-1000kW'!M25,'[2]C2 EF 1000-1400kW'!M25,'[2]C2 EF 1400-3700kW'!M25,'[2]C2 EF &gt;=3700kW'!M25)</f>
        <v>85863.853354601219</v>
      </c>
      <c r="AE25" s="48">
        <f>SUM('[2]C2 EF &lt;600kW'!N25,'[2]C2 EF 600-1000kW'!N25,'[2]C2 EF 1000-1400kW'!N25,'[2]C2 EF 1400-3700kW'!N25,'[2]C2 EF &gt;=3700kW'!N25)</f>
        <v>308345.64641603222</v>
      </c>
      <c r="AF25" s="48">
        <f>SUM('[2]C2 EF &lt;600kW'!O25,'[2]C2 EF 600-1000kW'!O25,'[2]C2 EF 1000-1400kW'!O25,'[2]C2 EF 1400-3700kW'!O25,'[2]C2 EF &gt;=3700kW'!O25)</f>
        <v>10973.024480110464</v>
      </c>
      <c r="AG25" s="48">
        <f>SUM('[2]C2 EF &lt;600kW'!P25,'[2]C2 EF 600-1000kW'!P25,'[2]C2 EF 1000-1400kW'!P25,'[2]C2 EF 1400-3700kW'!P25,'[2]C2 EF &gt;=3700kW'!P25)</f>
        <v>10643.833745707148</v>
      </c>
      <c r="AH25" s="48">
        <f>SUM('[2]C2 EF &lt;600kW'!Q25,'[2]C2 EF 600-1000kW'!Q25,'[2]C2 EF 1000-1400kW'!Q25,'[2]C2 EF 1400-3700kW'!Q25,'[2]C2 EF &gt;=3700kW'!Q25)</f>
        <v>2166.5071816146356</v>
      </c>
      <c r="AI25" s="48">
        <f>SUM('[2]C2 EF &lt;600kW'!R25,'[2]C2 EF 600-1000kW'!R25,'[2]C2 EF 1000-1400kW'!R25,'[2]C2 EF 1400-3700kW'!R25,'[2]C2 EF &gt;=3700kW'!R25)</f>
        <v>25903299.149226431</v>
      </c>
    </row>
    <row r="26" spans="1:35" x14ac:dyDescent="0.25">
      <c r="A26" s="237">
        <v>2018</v>
      </c>
      <c r="B26" s="238">
        <v>34912557075.070946</v>
      </c>
      <c r="C26" s="265">
        <f t="shared" si="1"/>
        <v>0.11729008563326578</v>
      </c>
      <c r="D26" s="240">
        <f t="shared" si="1"/>
        <v>0.11138659604298744</v>
      </c>
      <c r="E26" s="240">
        <f t="shared" si="1"/>
        <v>2.2330280213341278</v>
      </c>
      <c r="F26" s="240">
        <f t="shared" si="1"/>
        <v>7.6847985198942119</v>
      </c>
      <c r="G26" s="240">
        <f t="shared" si="1"/>
        <v>0.2775128271332461</v>
      </c>
      <c r="H26" s="240">
        <f t="shared" si="1"/>
        <v>0.26918744231924879</v>
      </c>
      <c r="I26" s="240">
        <f t="shared" si="1"/>
        <v>5.6396327052034012E-2</v>
      </c>
      <c r="J26" s="241">
        <f t="shared" si="1"/>
        <v>679.14158656966606</v>
      </c>
      <c r="K26" s="242">
        <f>'[1]Real Base &amp; Ctl'!L21</f>
        <v>4513.8510696413941</v>
      </c>
      <c r="L26" s="243">
        <f>'[1]Real Base &amp; Ctl'!M21</f>
        <v>4286.6581857942965</v>
      </c>
      <c r="M26" s="243">
        <f>'[1]Real Base &amp; Ctl'!N21</f>
        <v>85936.98152931947</v>
      </c>
      <c r="N26" s="243">
        <f>'[1]Real Base &amp; Ctl'!O21</f>
        <v>295745.67902919906</v>
      </c>
      <c r="O26" s="243">
        <f>'[1]Real Base &amp; Ctl'!P21</f>
        <v>10679.944215500971</v>
      </c>
      <c r="P26" s="243">
        <f>'[1]Real Base &amp; Ctl'!Q21</f>
        <v>10359.545889035944</v>
      </c>
      <c r="Q26" s="244">
        <f t="shared" si="3"/>
        <v>2170.3848182328388</v>
      </c>
      <c r="R26" s="245">
        <f t="shared" si="2"/>
        <v>26136428.841569472</v>
      </c>
      <c r="S26" s="246">
        <f>'[2]C2 EF &lt;600kW'!$S26</f>
        <v>135.49431954767732</v>
      </c>
      <c r="T26" s="247">
        <f t="shared" si="4"/>
        <v>2307954332.7802086</v>
      </c>
      <c r="U26" s="291">
        <f t="shared" si="5"/>
        <v>8193237.8813697407</v>
      </c>
      <c r="V26" s="294" t="s">
        <v>281</v>
      </c>
      <c r="W26" s="205">
        <f>'[2]C2 EF &lt;600kW'!$Y26</f>
        <v>312.00449771774521</v>
      </c>
      <c r="X26" s="48">
        <f>'[1]Real Base &amp; Ctl'!$R21</f>
        <v>4574.0364237654812</v>
      </c>
      <c r="Y26" s="48">
        <f>SUM('[2]C2 EF &lt;600kW'!Z26,'[2]C2 EF 600-1000kW'!Y26,'[2]C2 EF 1000-1400kW'!Y26,'[2]C2 EF 1400-3700kW'!Y26,'[2]C2 EF &gt;=3700kW'!Y26)</f>
        <v>4997.7728020448576</v>
      </c>
      <c r="Z26" s="48">
        <f t="shared" si="6"/>
        <v>4997.7728011980844</v>
      </c>
      <c r="AA26" s="322"/>
      <c r="AB26" s="48">
        <f>SUM('[2]C2 EF &lt;600kW'!K26,'[2]C2 EF 600-1000kW'!K26,'[2]C2 EF 1000-1400kW'!K26,'[2]C2 EF 1400-3700kW'!K26,'[2]C2 EF &gt;=3700kW'!K26)</f>
        <v>4513.8510696413941</v>
      </c>
      <c r="AC26" s="48">
        <f>SUM('[2]C2 EF &lt;600kW'!L26,'[2]C2 EF 600-1000kW'!L26,'[2]C2 EF 1000-1400kW'!L26,'[2]C2 EF 1400-3700kW'!L26,'[2]C2 EF &gt;=3700kW'!L26)</f>
        <v>4286.6581857942974</v>
      </c>
      <c r="AD26" s="48">
        <f>SUM('[2]C2 EF &lt;600kW'!M26,'[2]C2 EF 600-1000kW'!M26,'[2]C2 EF 1000-1400kW'!M26,'[2]C2 EF 1400-3700kW'!M26,'[2]C2 EF &gt;=3700kW'!M26)</f>
        <v>85936.981529319484</v>
      </c>
      <c r="AE26" s="48">
        <f>SUM('[2]C2 EF &lt;600kW'!N26,'[2]C2 EF 600-1000kW'!N26,'[2]C2 EF 1000-1400kW'!N26,'[2]C2 EF 1400-3700kW'!N26,'[2]C2 EF &gt;=3700kW'!N26)</f>
        <v>295745.67902919906</v>
      </c>
      <c r="AF26" s="48">
        <f>SUM('[2]C2 EF &lt;600kW'!O26,'[2]C2 EF 600-1000kW'!O26,'[2]C2 EF 1000-1400kW'!O26,'[2]C2 EF 1400-3700kW'!O26,'[2]C2 EF &gt;=3700kW'!O26)</f>
        <v>10679.944215500971</v>
      </c>
      <c r="AG26" s="48">
        <f>SUM('[2]C2 EF &lt;600kW'!P26,'[2]C2 EF 600-1000kW'!P26,'[2]C2 EF 1000-1400kW'!P26,'[2]C2 EF 1400-3700kW'!P26,'[2]C2 EF &gt;=3700kW'!P26)</f>
        <v>10359.545889035944</v>
      </c>
      <c r="AH26" s="48">
        <f>SUM('[2]C2 EF &lt;600kW'!Q26,'[2]C2 EF 600-1000kW'!Q26,'[2]C2 EF 1000-1400kW'!Q26,'[2]C2 EF 1400-3700kW'!Q26,'[2]C2 EF &gt;=3700kW'!Q26)</f>
        <v>2170.3848182328393</v>
      </c>
      <c r="AI26" s="48">
        <f>SUM('[2]C2 EF &lt;600kW'!R26,'[2]C2 EF 600-1000kW'!R26,'[2]C2 EF 1000-1400kW'!R26,'[2]C2 EF 1400-3700kW'!R26,'[2]C2 EF &gt;=3700kW'!R26)</f>
        <v>26136428.841569461</v>
      </c>
    </row>
    <row r="27" spans="1:35" x14ac:dyDescent="0.25">
      <c r="A27" s="237">
        <v>2019</v>
      </c>
      <c r="B27" s="238">
        <v>35226770088.746582</v>
      </c>
      <c r="C27" s="265">
        <f t="shared" si="1"/>
        <v>0.11196426033512537</v>
      </c>
      <c r="D27" s="240">
        <f t="shared" si="1"/>
        <v>0.10632883222708964</v>
      </c>
      <c r="E27" s="240">
        <f t="shared" si="1"/>
        <v>2.215239964669435</v>
      </c>
      <c r="F27" s="240">
        <f t="shared" si="1"/>
        <v>7.2937356072832458</v>
      </c>
      <c r="G27" s="240">
        <f t="shared" si="1"/>
        <v>0.26683402497314024</v>
      </c>
      <c r="H27" s="240">
        <f t="shared" si="1"/>
        <v>0.25882900422394606</v>
      </c>
      <c r="I27" s="240">
        <f t="shared" si="1"/>
        <v>5.6396327056825624E-2</v>
      </c>
      <c r="J27" s="241">
        <f t="shared" si="1"/>
        <v>679.14158656966606</v>
      </c>
      <c r="K27" s="242">
        <f>'[1]Real Base &amp; Ctl'!L22</f>
        <v>4347.6693148322029</v>
      </c>
      <c r="L27" s="243">
        <f>'[1]Real Base &amp; Ctl'!M22</f>
        <v>4128.840754826404</v>
      </c>
      <c r="M27" s="243">
        <f>'[1]Real Base &amp; Ctl'!N22</f>
        <v>86019.688698481958</v>
      </c>
      <c r="N27" s="243">
        <f>'[1]Real Base &amp; Ctl'!O22</f>
        <v>283222.07814680762</v>
      </c>
      <c r="O27" s="243">
        <f>'[1]Real Base &amp; Ctl'!P22</f>
        <v>10361.396565801664</v>
      </c>
      <c r="P27" s="243">
        <f>'[1]Real Base &amp; Ctl'!Q22</f>
        <v>10050.554668827615</v>
      </c>
      <c r="Q27" s="244">
        <f t="shared" si="3"/>
        <v>2189.9182817829965</v>
      </c>
      <c r="R27" s="245">
        <f t="shared" si="2"/>
        <v>26371656.701143596</v>
      </c>
      <c r="S27" s="246">
        <f>'[2]C2 EF &lt;600kW'!$S27</f>
        <v>135.49431954767732</v>
      </c>
      <c r="T27" s="247">
        <f t="shared" si="4"/>
        <v>2328725921.7752304</v>
      </c>
      <c r="U27" s="291">
        <f t="shared" si="5"/>
        <v>8266977.0223020678</v>
      </c>
      <c r="V27" s="294" t="s">
        <v>282</v>
      </c>
      <c r="W27" s="205">
        <f>'[2]C2 EF &lt;600kW'!$Y27</f>
        <v>202.78273001029987</v>
      </c>
      <c r="X27" s="48">
        <f>'[1]Real Base &amp; Ctl'!$R22</f>
        <v>2963.3098830878398</v>
      </c>
      <c r="Y27" s="48">
        <f>SUM('[2]C2 EF &lt;600kW'!Z27,'[2]C2 EF 600-1000kW'!Y27,'[2]C2 EF 1000-1400kW'!Y27,'[2]C2 EF 1400-3700kW'!Y27,'[2]C2 EF &gt;=3700kW'!Y27)</f>
        <v>3277.4629162454339</v>
      </c>
      <c r="Z27" s="48">
        <f t="shared" si="6"/>
        <v>3277.4629154116697</v>
      </c>
      <c r="AA27" s="322"/>
      <c r="AB27" s="48">
        <f>SUM('[2]C2 EF &lt;600kW'!K27,'[2]C2 EF 600-1000kW'!K27,'[2]C2 EF 1000-1400kW'!K27,'[2]C2 EF 1400-3700kW'!K27,'[2]C2 EF &gt;=3700kW'!K27)</f>
        <v>4347.669314832202</v>
      </c>
      <c r="AC27" s="48">
        <f>SUM('[2]C2 EF &lt;600kW'!L27,'[2]C2 EF 600-1000kW'!L27,'[2]C2 EF 1000-1400kW'!L27,'[2]C2 EF 1400-3700kW'!L27,'[2]C2 EF &gt;=3700kW'!L27)</f>
        <v>4128.840754826404</v>
      </c>
      <c r="AD27" s="48">
        <f>SUM('[2]C2 EF &lt;600kW'!M27,'[2]C2 EF 600-1000kW'!M27,'[2]C2 EF 1000-1400kW'!M27,'[2]C2 EF 1400-3700kW'!M27,'[2]C2 EF &gt;=3700kW'!M27)</f>
        <v>86019.688698481958</v>
      </c>
      <c r="AE27" s="48">
        <f>SUM('[2]C2 EF &lt;600kW'!N27,'[2]C2 EF 600-1000kW'!N27,'[2]C2 EF 1000-1400kW'!N27,'[2]C2 EF 1400-3700kW'!N27,'[2]C2 EF &gt;=3700kW'!N27)</f>
        <v>283222.07814680762</v>
      </c>
      <c r="AF27" s="48">
        <f>SUM('[2]C2 EF &lt;600kW'!O27,'[2]C2 EF 600-1000kW'!O27,'[2]C2 EF 1000-1400kW'!O27,'[2]C2 EF 1400-3700kW'!O27,'[2]C2 EF &gt;=3700kW'!O27)</f>
        <v>10361.396565801664</v>
      </c>
      <c r="AG27" s="48">
        <f>SUM('[2]C2 EF &lt;600kW'!P27,'[2]C2 EF 600-1000kW'!P27,'[2]C2 EF 1000-1400kW'!P27,'[2]C2 EF 1400-3700kW'!P27,'[2]C2 EF &gt;=3700kW'!P27)</f>
        <v>10050.554668827615</v>
      </c>
      <c r="AH27" s="48">
        <f>SUM('[2]C2 EF &lt;600kW'!Q27,'[2]C2 EF 600-1000kW'!Q27,'[2]C2 EF 1000-1400kW'!Q27,'[2]C2 EF 1400-3700kW'!Q27,'[2]C2 EF &gt;=3700kW'!Q27)</f>
        <v>2189.9182817829965</v>
      </c>
      <c r="AI27" s="48">
        <f>SUM('[2]C2 EF &lt;600kW'!R27,'[2]C2 EF 600-1000kW'!R27,'[2]C2 EF 1000-1400kW'!R27,'[2]C2 EF 1400-3700kW'!R27,'[2]C2 EF &gt;=3700kW'!R27)</f>
        <v>26371656.701143585</v>
      </c>
    </row>
    <row r="28" spans="1:35" s="60" customFormat="1" ht="15.75" thickBot="1" x14ac:dyDescent="0.3">
      <c r="A28" s="278">
        <v>2020</v>
      </c>
      <c r="B28" s="279">
        <v>35543811019.545296</v>
      </c>
      <c r="C28" s="280">
        <f t="shared" si="1"/>
        <v>0.10674839927436698</v>
      </c>
      <c r="D28" s="281">
        <f t="shared" si="1"/>
        <v>0.1013754978863884</v>
      </c>
      <c r="E28" s="281">
        <f t="shared" si="1"/>
        <v>2.1979355619462826</v>
      </c>
      <c r="F28" s="281">
        <f t="shared" si="1"/>
        <v>6.9124376358676738</v>
      </c>
      <c r="G28" s="281">
        <f t="shared" si="1"/>
        <v>0.25693766459902057</v>
      </c>
      <c r="H28" s="281">
        <f t="shared" si="1"/>
        <v>0.24922953466105</v>
      </c>
      <c r="I28" s="281">
        <f t="shared" si="1"/>
        <v>5.6396327065421005E-2</v>
      </c>
      <c r="J28" s="282">
        <f t="shared" si="1"/>
        <v>679.14158656966606</v>
      </c>
      <c r="K28" s="283">
        <f>'[1]Real Base &amp; Ctl'!L23</f>
        <v>4182.4391032493186</v>
      </c>
      <c r="L28" s="284">
        <f>'[1]Real Base &amp; Ctl'!M23</f>
        <v>3971.9269736460769</v>
      </c>
      <c r="M28" s="284">
        <f>'[1]Real Base &amp; Ctl'!N23</f>
        <v>86115.873429437052</v>
      </c>
      <c r="N28" s="284">
        <f>'[1]Real Base &amp; Ctl'!O23</f>
        <v>270831.69081269274</v>
      </c>
      <c r="O28" s="284">
        <f>'[1]Real Base &amp; Ctl'!P23</f>
        <v>10066.906321981232</v>
      </c>
      <c r="P28" s="284">
        <f>'[1]Real Base &amp; Ctl'!Q23</f>
        <v>9764.8991323217961</v>
      </c>
      <c r="Q28" s="285">
        <f t="shared" si="3"/>
        <v>2209.6275466558131</v>
      </c>
      <c r="R28" s="286">
        <f t="shared" si="2"/>
        <v>26609001.611453883</v>
      </c>
      <c r="S28" s="287">
        <f>'[2]C2 EF &lt;600kW'!$S28</f>
        <v>135.49431954767732</v>
      </c>
      <c r="T28" s="288">
        <f t="shared" si="4"/>
        <v>2349684455.071207</v>
      </c>
      <c r="U28" s="292">
        <f t="shared" si="5"/>
        <v>8341379.8155027851</v>
      </c>
      <c r="V28" s="295">
        <f>T28/T25</f>
        <v>1.0272437289999996</v>
      </c>
      <c r="W28" s="289">
        <f>'[2]C2 EF &lt;600kW'!$Y28</f>
        <v>124.5624676285545</v>
      </c>
      <c r="X28" s="290">
        <f>'[1]Real Base &amp; Ctl'!$R23</f>
        <v>1888.1704981891448</v>
      </c>
      <c r="Y28" s="290">
        <f>SUM('[2]C2 EF &lt;600kW'!Z28,'[2]C2 EF 600-1000kW'!Y28,'[2]C2 EF 1000-1400kW'!Y28,'[2]C2 EF 1400-3700kW'!Y28,'[2]C2 EF &gt;=3700kW'!Y28)</f>
        <v>2031.3520202935711</v>
      </c>
      <c r="Z28" s="290">
        <f t="shared" si="6"/>
        <v>2031.3520194672101</v>
      </c>
      <c r="AB28" s="290">
        <f>SUM('[2]C2 EF &lt;600kW'!K28,'[2]C2 EF 600-1000kW'!K28,'[2]C2 EF 1000-1400kW'!K28,'[2]C2 EF 1400-3700kW'!K28,'[2]C2 EF &gt;=3700kW'!K28)</f>
        <v>4182.4391032493186</v>
      </c>
      <c r="AC28" s="290">
        <f>SUM('[2]C2 EF &lt;600kW'!L28,'[2]C2 EF 600-1000kW'!L28,'[2]C2 EF 1000-1400kW'!L28,'[2]C2 EF 1400-3700kW'!L28,'[2]C2 EF &gt;=3700kW'!L28)</f>
        <v>3971.9269736460765</v>
      </c>
      <c r="AD28" s="290">
        <f>SUM('[2]C2 EF &lt;600kW'!M28,'[2]C2 EF 600-1000kW'!M28,'[2]C2 EF 1000-1400kW'!M28,'[2]C2 EF 1400-3700kW'!M28,'[2]C2 EF &gt;=3700kW'!M28)</f>
        <v>86115.873429437052</v>
      </c>
      <c r="AE28" s="290">
        <f>SUM('[2]C2 EF &lt;600kW'!N28,'[2]C2 EF 600-1000kW'!N28,'[2]C2 EF 1000-1400kW'!N28,'[2]C2 EF 1400-3700kW'!N28,'[2]C2 EF &gt;=3700kW'!N28)</f>
        <v>270831.69081269274</v>
      </c>
      <c r="AF28" s="290">
        <f>SUM('[2]C2 EF &lt;600kW'!O28,'[2]C2 EF 600-1000kW'!O28,'[2]C2 EF 1000-1400kW'!O28,'[2]C2 EF 1400-3700kW'!O28,'[2]C2 EF &gt;=3700kW'!O28)</f>
        <v>10066.906321981232</v>
      </c>
      <c r="AG28" s="290">
        <f>SUM('[2]C2 EF &lt;600kW'!P28,'[2]C2 EF 600-1000kW'!P28,'[2]C2 EF 1000-1400kW'!P28,'[2]C2 EF 1400-3700kW'!P28,'[2]C2 EF &gt;=3700kW'!P28)</f>
        <v>9764.8991323217961</v>
      </c>
      <c r="AH28" s="290">
        <f>SUM('[2]C2 EF &lt;600kW'!Q28,'[2]C2 EF 600-1000kW'!Q28,'[2]C2 EF 1000-1400kW'!Q28,'[2]C2 EF 1400-3700kW'!Q28,'[2]C2 EF &gt;=3700kW'!Q28)</f>
        <v>2209.6275466558131</v>
      </c>
      <c r="AI28" s="290">
        <f>SUM('[2]C2 EF &lt;600kW'!R28,'[2]C2 EF 600-1000kW'!R28,'[2]C2 EF 1000-1400kW'!R28,'[2]C2 EF 1400-3700kW'!R28,'[2]C2 EF &gt;=3700kW'!R28)</f>
        <v>26609001.611453883</v>
      </c>
    </row>
    <row r="29" spans="1:35" x14ac:dyDescent="0.25">
      <c r="A29" s="237">
        <v>2021</v>
      </c>
      <c r="B29" s="238">
        <v>35863705318.721199</v>
      </c>
      <c r="C29" s="265">
        <f t="shared" si="1"/>
        <v>0.1016399634161919</v>
      </c>
      <c r="D29" s="240">
        <f t="shared" si="1"/>
        <v>9.6524181781758672E-2</v>
      </c>
      <c r="E29" s="240">
        <f t="shared" si="1"/>
        <v>2.1810114306177981</v>
      </c>
      <c r="F29" s="240">
        <f t="shared" si="1"/>
        <v>6.5410041450788068</v>
      </c>
      <c r="G29" s="240">
        <f t="shared" si="1"/>
        <v>0.2486843117971928</v>
      </c>
      <c r="H29" s="240">
        <f t="shared" si="1"/>
        <v>0.24122378244327705</v>
      </c>
      <c r="I29" s="240">
        <f t="shared" si="1"/>
        <v>5.6396327064038132E-2</v>
      </c>
      <c r="J29" s="241">
        <f t="shared" si="1"/>
        <v>679.14158656966617</v>
      </c>
      <c r="K29" s="242">
        <f>'[1]Real Base &amp; Ctl'!L24</f>
        <v>4018.1294237421912</v>
      </c>
      <c r="L29" s="243">
        <f>'[1]Real Base &amp; Ctl'!M24</f>
        <v>3815.8873919678927</v>
      </c>
      <c r="M29" s="243">
        <f>'[1]Real Base &amp; Ctl'!N24</f>
        <v>86221.8551476508</v>
      </c>
      <c r="N29" s="243">
        <f>'[1]Real Base &amp; Ctl'!O24</f>
        <v>258585.30771542765</v>
      </c>
      <c r="O29" s="243">
        <f>'[1]Real Base &amp; Ctl'!P24</f>
        <v>9831.2289464696078</v>
      </c>
      <c r="P29" s="243">
        <f>'[1]Real Base &amp; Ctl'!Q24</f>
        <v>9536.2920780755194</v>
      </c>
      <c r="Q29" s="244">
        <f t="shared" si="3"/>
        <v>2229.5141945210462</v>
      </c>
      <c r="R29" s="245">
        <f t="shared" si="2"/>
        <v>26848482.625956967</v>
      </c>
      <c r="S29" s="246">
        <f>'[2]C2 EF &lt;600kW'!$S29</f>
        <v>135.49431954767732</v>
      </c>
      <c r="T29" s="247">
        <f t="shared" si="4"/>
        <v>2370831615.1668477</v>
      </c>
      <c r="U29" s="248">
        <f t="shared" si="5"/>
        <v>8416452.2338423096</v>
      </c>
      <c r="V29" s="322"/>
      <c r="W29" s="205">
        <f>'[2]C2 EF &lt;600kW'!$Y29</f>
        <v>132.8041234090295</v>
      </c>
      <c r="X29" s="48">
        <f>'[1]Real Base &amp; Ctl'!$R24</f>
        <v>1975.9841622961931</v>
      </c>
      <c r="Y29" s="48">
        <f>SUM('[2]C2 EF &lt;600kW'!Z29,'[2]C2 EF 600-1000kW'!Y29,'[2]C2 EF 1000-1400kW'!Y29,'[2]C2 EF 1400-3700kW'!Y29,'[2]C2 EF &gt;=3700kW'!Y29)</f>
        <v>2185.2479072170199</v>
      </c>
      <c r="Z29" s="48">
        <f t="shared" si="6"/>
        <v>2185.2479063816372</v>
      </c>
      <c r="AA29" s="322"/>
      <c r="AB29" s="48">
        <f>SUM('[2]C2 EF &lt;600kW'!K29,'[2]C2 EF 600-1000kW'!K29,'[2]C2 EF 1000-1400kW'!K29,'[2]C2 EF 1400-3700kW'!K29,'[2]C2 EF &gt;=3700kW'!K29)</f>
        <v>4018.1294237421916</v>
      </c>
      <c r="AC29" s="48">
        <f>SUM('[2]C2 EF &lt;600kW'!L29,'[2]C2 EF 600-1000kW'!L29,'[2]C2 EF 1000-1400kW'!L29,'[2]C2 EF 1400-3700kW'!L29,'[2]C2 EF &gt;=3700kW'!L29)</f>
        <v>3815.8873919678931</v>
      </c>
      <c r="AD29" s="48">
        <f>SUM('[2]C2 EF &lt;600kW'!M29,'[2]C2 EF 600-1000kW'!M29,'[2]C2 EF 1000-1400kW'!M29,'[2]C2 EF 1400-3700kW'!M29,'[2]C2 EF &gt;=3700kW'!M29)</f>
        <v>86221.8551476508</v>
      </c>
      <c r="AE29" s="48">
        <f>SUM('[2]C2 EF &lt;600kW'!N29,'[2]C2 EF 600-1000kW'!N29,'[2]C2 EF 1000-1400kW'!N29,'[2]C2 EF 1400-3700kW'!N29,'[2]C2 EF &gt;=3700kW'!N29)</f>
        <v>258585.30771542763</v>
      </c>
      <c r="AF29" s="48">
        <f>SUM('[2]C2 EF &lt;600kW'!O29,'[2]C2 EF 600-1000kW'!O29,'[2]C2 EF 1000-1400kW'!O29,'[2]C2 EF 1400-3700kW'!O29,'[2]C2 EF &gt;=3700kW'!O29)</f>
        <v>9831.2289464696078</v>
      </c>
      <c r="AG29" s="48">
        <f>SUM('[2]C2 EF &lt;600kW'!P29,'[2]C2 EF 600-1000kW'!P29,'[2]C2 EF 1000-1400kW'!P29,'[2]C2 EF 1400-3700kW'!P29,'[2]C2 EF &gt;=3700kW'!P29)</f>
        <v>9536.2920780755194</v>
      </c>
      <c r="AH29" s="48">
        <f>SUM('[2]C2 EF &lt;600kW'!Q29,'[2]C2 EF 600-1000kW'!Q29,'[2]C2 EF 1000-1400kW'!Q29,'[2]C2 EF 1400-3700kW'!Q29,'[2]C2 EF &gt;=3700kW'!Q29)</f>
        <v>2229.5141945210462</v>
      </c>
      <c r="AI29" s="48">
        <f>SUM('[2]C2 EF &lt;600kW'!R29,'[2]C2 EF 600-1000kW'!R29,'[2]C2 EF 1000-1400kW'!R29,'[2]C2 EF 1400-3700kW'!R29,'[2]C2 EF &gt;=3700kW'!R29)</f>
        <v>26848482.62595696</v>
      </c>
    </row>
    <row r="30" spans="1:35" x14ac:dyDescent="0.25">
      <c r="A30" s="237">
        <v>2022</v>
      </c>
      <c r="B30" s="238">
        <v>36186478666.589684</v>
      </c>
      <c r="C30" s="265">
        <f t="shared" si="1"/>
        <v>9.6631873800567938E-2</v>
      </c>
      <c r="D30" s="240">
        <f t="shared" si="1"/>
        <v>9.1768161254100603E-2</v>
      </c>
      <c r="E30" s="240">
        <f t="shared" si="1"/>
        <v>2.1645555903116072</v>
      </c>
      <c r="F30" s="240">
        <f t="shared" si="1"/>
        <v>6.1807512459940313</v>
      </c>
      <c r="G30" s="240">
        <f t="shared" si="1"/>
        <v>0.24016590522285197</v>
      </c>
      <c r="H30" s="240">
        <f t="shared" si="1"/>
        <v>0.23296092806616639</v>
      </c>
      <c r="I30" s="240">
        <f t="shared" si="1"/>
        <v>5.6396327063543847E-2</v>
      </c>
      <c r="J30" s="241">
        <f t="shared" si="1"/>
        <v>679.14158656966606</v>
      </c>
      <c r="K30" s="242">
        <f>'[1]Real Base &amp; Ctl'!L25</f>
        <v>3854.5260800979063</v>
      </c>
      <c r="L30" s="243">
        <f>'[1]Real Base &amp; Ctl'!M25</f>
        <v>3660.5185945849062</v>
      </c>
      <c r="M30" s="243">
        <f>'[1]Real Base &amp; Ctl'!N25</f>
        <v>86341.448701461195</v>
      </c>
      <c r="N30" s="243">
        <f>'[1]Real Base &amp; Ctl'!O25</f>
        <v>246542.5323475576</v>
      </c>
      <c r="O30" s="243">
        <f>'[1]Real Base &amp; Ctl'!P25</f>
        <v>9579.9212912123421</v>
      </c>
      <c r="P30" s="243">
        <f>'[1]Real Base &amp; Ctl'!Q25</f>
        <v>9292.5236524759712</v>
      </c>
      <c r="Q30" s="244">
        <f t="shared" si="3"/>
        <v>2249.5798222520189</v>
      </c>
      <c r="R30" s="245">
        <f t="shared" si="2"/>
        <v>27090118.969590571</v>
      </c>
      <c r="S30" s="246">
        <f>'[2]C2 EF &lt;600kW'!$S30</f>
        <v>135.49431954767732</v>
      </c>
      <c r="T30" s="247">
        <f t="shared" si="4"/>
        <v>2392169099.7033491</v>
      </c>
      <c r="U30" s="248">
        <f t="shared" si="5"/>
        <v>8492200.3039468881</v>
      </c>
      <c r="V30" s="322"/>
      <c r="W30" s="205">
        <f>'[2]C2 EF &lt;600kW'!$Y30</f>
        <v>136.02100989226739</v>
      </c>
      <c r="X30" s="48">
        <f>'[1]Real Base &amp; Ctl'!$R25</f>
        <v>1994.9549602893683</v>
      </c>
      <c r="Y30" s="48">
        <f>SUM('[2]C2 EF &lt;600kW'!Z30,'[2]C2 EF 600-1000kW'!Y30,'[2]C2 EF 1000-1400kW'!Y30,'[2]C2 EF 1400-3700kW'!Y30,'[2]C2 EF &gt;=3700kW'!Y30)</f>
        <v>2258.3243362340081</v>
      </c>
      <c r="Z30" s="48">
        <f t="shared" si="6"/>
        <v>2258.3243353904818</v>
      </c>
      <c r="AA30" s="322"/>
      <c r="AB30" s="48">
        <f>SUM('[2]C2 EF &lt;600kW'!K30,'[2]C2 EF 600-1000kW'!K30,'[2]C2 EF 1000-1400kW'!K30,'[2]C2 EF 1400-3700kW'!K30,'[2]C2 EF &gt;=3700kW'!K30)</f>
        <v>3854.5260800979063</v>
      </c>
      <c r="AC30" s="48">
        <f>SUM('[2]C2 EF &lt;600kW'!L30,'[2]C2 EF 600-1000kW'!L30,'[2]C2 EF 1000-1400kW'!L30,'[2]C2 EF 1400-3700kW'!L30,'[2]C2 EF &gt;=3700kW'!L30)</f>
        <v>3660.5185945849062</v>
      </c>
      <c r="AD30" s="48">
        <f>SUM('[2]C2 EF &lt;600kW'!M30,'[2]C2 EF 600-1000kW'!M30,'[2]C2 EF 1000-1400kW'!M30,'[2]C2 EF 1400-3700kW'!M30,'[2]C2 EF &gt;=3700kW'!M30)</f>
        <v>86341.448701461195</v>
      </c>
      <c r="AE30" s="48">
        <f>SUM('[2]C2 EF &lt;600kW'!N30,'[2]C2 EF 600-1000kW'!N30,'[2]C2 EF 1000-1400kW'!N30,'[2]C2 EF 1400-3700kW'!N30,'[2]C2 EF &gt;=3700kW'!N30)</f>
        <v>246542.5323475576</v>
      </c>
      <c r="AF30" s="48">
        <f>SUM('[2]C2 EF &lt;600kW'!O30,'[2]C2 EF 600-1000kW'!O30,'[2]C2 EF 1000-1400kW'!O30,'[2]C2 EF 1400-3700kW'!O30,'[2]C2 EF &gt;=3700kW'!O30)</f>
        <v>9579.9212912123403</v>
      </c>
      <c r="AG30" s="48">
        <f>SUM('[2]C2 EF &lt;600kW'!P30,'[2]C2 EF 600-1000kW'!P30,'[2]C2 EF 1000-1400kW'!P30,'[2]C2 EF 1400-3700kW'!P30,'[2]C2 EF &gt;=3700kW'!P30)</f>
        <v>9292.5236524759712</v>
      </c>
      <c r="AH30" s="48">
        <f>SUM('[2]C2 EF &lt;600kW'!Q30,'[2]C2 EF 600-1000kW'!Q30,'[2]C2 EF 1000-1400kW'!Q30,'[2]C2 EF 1400-3700kW'!Q30,'[2]C2 EF &gt;=3700kW'!Q30)</f>
        <v>2249.5798222520189</v>
      </c>
      <c r="AI30" s="48">
        <f>SUM('[2]C2 EF &lt;600kW'!R30,'[2]C2 EF 600-1000kW'!R30,'[2]C2 EF 1000-1400kW'!R30,'[2]C2 EF 1400-3700kW'!R30,'[2]C2 EF &gt;=3700kW'!R30)</f>
        <v>27090118.969590575</v>
      </c>
    </row>
    <row r="31" spans="1:35" x14ac:dyDescent="0.25">
      <c r="A31" s="237">
        <v>2023</v>
      </c>
      <c r="B31" s="238">
        <v>36512156974.588989</v>
      </c>
      <c r="C31" s="265">
        <f t="shared" si="1"/>
        <v>9.1728812538163743E-2</v>
      </c>
      <c r="D31" s="240">
        <f t="shared" si="1"/>
        <v>8.7111882752292258E-2</v>
      </c>
      <c r="E31" s="240">
        <f t="shared" si="1"/>
        <v>2.1485606863018551</v>
      </c>
      <c r="F31" s="240">
        <f t="shared" si="1"/>
        <v>5.8432080192674514</v>
      </c>
      <c r="G31" s="240">
        <f t="shared" si="1"/>
        <v>0.23103014279527698</v>
      </c>
      <c r="H31" s="240">
        <f t="shared" si="1"/>
        <v>0.22409923851141864</v>
      </c>
      <c r="I31" s="240">
        <f t="shared" si="1"/>
        <v>5.6396327063542487E-2</v>
      </c>
      <c r="J31" s="241">
        <f t="shared" si="1"/>
        <v>679.14158656966606</v>
      </c>
      <c r="K31" s="242">
        <f>'[1]Real Base &amp; Ctl'!L26</f>
        <v>3691.8795641184188</v>
      </c>
      <c r="L31" s="243">
        <f>'[1]Real Base &amp; Ctl'!M26</f>
        <v>3506.058465449591</v>
      </c>
      <c r="M31" s="243">
        <f>'[1]Real Base &amp; Ctl'!N26</f>
        <v>86474.762624075884</v>
      </c>
      <c r="N31" s="243">
        <f>'[1]Real Base &amp; Ctl'!O26</f>
        <v>235176.05513808617</v>
      </c>
      <c r="O31" s="243">
        <f>'[1]Real Base &amp; Ctl'!P26</f>
        <v>9298.4465761658012</v>
      </c>
      <c r="P31" s="243">
        <f>'[1]Real Base &amp; Ctl'!Q26</f>
        <v>9019.4931788808262</v>
      </c>
      <c r="Q31" s="244">
        <f t="shared" si="3"/>
        <v>2269.8260406522322</v>
      </c>
      <c r="R31" s="245">
        <f t="shared" si="2"/>
        <v>27333930.040316883</v>
      </c>
      <c r="S31" s="246">
        <f>'[2]C2 EF &lt;600kW'!$S31</f>
        <v>135.49431954767732</v>
      </c>
      <c r="T31" s="247">
        <f t="shared" si="4"/>
        <v>2413698621.6006789</v>
      </c>
      <c r="U31" s="248">
        <f t="shared" si="5"/>
        <v>8568630.1066824086</v>
      </c>
      <c r="V31" s="322"/>
      <c r="W31" s="205">
        <f>'[2]C2 EF &lt;600kW'!$Y31</f>
        <v>136.03013747131868</v>
      </c>
      <c r="X31" s="48">
        <f>'[1]Real Base &amp; Ctl'!$R26</f>
        <v>1974.5853496696702</v>
      </c>
      <c r="Y31" s="48">
        <f>SUM('[2]C2 EF &lt;600kW'!Z31,'[2]C2 EF 600-1000kW'!Y31,'[2]C2 EF 1000-1400kW'!Y31,'[2]C2 EF 1400-3700kW'!Y31,'[2]C2 EF &gt;=3700kW'!Y31)</f>
        <v>2278.8021621618973</v>
      </c>
      <c r="Z31" s="48">
        <f t="shared" si="6"/>
        <v>2278.8021613107771</v>
      </c>
      <c r="AA31" s="322"/>
      <c r="AB31" s="48">
        <f>SUM('[2]C2 EF &lt;600kW'!K31,'[2]C2 EF 600-1000kW'!K31,'[2]C2 EF 1000-1400kW'!K31,'[2]C2 EF 1400-3700kW'!K31,'[2]C2 EF &gt;=3700kW'!K31)</f>
        <v>3691.8795641184188</v>
      </c>
      <c r="AC31" s="48">
        <f>SUM('[2]C2 EF &lt;600kW'!L31,'[2]C2 EF 600-1000kW'!L31,'[2]C2 EF 1000-1400kW'!L31,'[2]C2 EF 1400-3700kW'!L31,'[2]C2 EF &gt;=3700kW'!L31)</f>
        <v>3506.0584654495906</v>
      </c>
      <c r="AD31" s="48">
        <f>SUM('[2]C2 EF &lt;600kW'!M31,'[2]C2 EF 600-1000kW'!M31,'[2]C2 EF 1000-1400kW'!M31,'[2]C2 EF 1400-3700kW'!M31,'[2]C2 EF &gt;=3700kW'!M31)</f>
        <v>86474.762624075884</v>
      </c>
      <c r="AE31" s="48">
        <f>SUM('[2]C2 EF &lt;600kW'!N31,'[2]C2 EF 600-1000kW'!N31,'[2]C2 EF 1000-1400kW'!N31,'[2]C2 EF 1400-3700kW'!N31,'[2]C2 EF &gt;=3700kW'!N31)</f>
        <v>235176.05513808614</v>
      </c>
      <c r="AF31" s="48">
        <f>SUM('[2]C2 EF &lt;600kW'!O31,'[2]C2 EF 600-1000kW'!O31,'[2]C2 EF 1000-1400kW'!O31,'[2]C2 EF 1400-3700kW'!O31,'[2]C2 EF &gt;=3700kW'!O31)</f>
        <v>9298.4465761658012</v>
      </c>
      <c r="AG31" s="48">
        <f>SUM('[2]C2 EF &lt;600kW'!P31,'[2]C2 EF 600-1000kW'!P31,'[2]C2 EF 1000-1400kW'!P31,'[2]C2 EF 1400-3700kW'!P31,'[2]C2 EF &gt;=3700kW'!P31)</f>
        <v>9019.4931788808281</v>
      </c>
      <c r="AH31" s="48">
        <f>SUM('[2]C2 EF &lt;600kW'!Q31,'[2]C2 EF 600-1000kW'!Q31,'[2]C2 EF 1000-1400kW'!Q31,'[2]C2 EF 1400-3700kW'!Q31,'[2]C2 EF &gt;=3700kW'!Q31)</f>
        <v>2269.8260406522322</v>
      </c>
      <c r="AI31" s="48">
        <f>SUM('[2]C2 EF &lt;600kW'!R31,'[2]C2 EF 600-1000kW'!R31,'[2]C2 EF 1000-1400kW'!R31,'[2]C2 EF 1400-3700kW'!R31,'[2]C2 EF &gt;=3700kW'!R31)</f>
        <v>27333930.04031688</v>
      </c>
    </row>
    <row r="32" spans="1:35" x14ac:dyDescent="0.25">
      <c r="A32" s="237">
        <v>2024</v>
      </c>
      <c r="B32" s="238">
        <v>36840766387.360283</v>
      </c>
      <c r="C32" s="265">
        <f t="shared" si="1"/>
        <v>8.6928834686471168E-2</v>
      </c>
      <c r="D32" s="240">
        <f t="shared" si="1"/>
        <v>8.2553499227418017E-2</v>
      </c>
      <c r="E32" s="240">
        <f t="shared" si="1"/>
        <v>2.1331126682309547</v>
      </c>
      <c r="F32" s="240">
        <f t="shared" si="1"/>
        <v>5.5275907339705519</v>
      </c>
      <c r="G32" s="240">
        <f t="shared" si="1"/>
        <v>0.22136627337271383</v>
      </c>
      <c r="H32" s="240">
        <f t="shared" si="1"/>
        <v>0.21472528517153239</v>
      </c>
      <c r="I32" s="240">
        <f t="shared" si="1"/>
        <v>5.639632706354495E-2</v>
      </c>
      <c r="J32" s="241">
        <f t="shared" si="1"/>
        <v>679.14158656966606</v>
      </c>
      <c r="K32" s="242">
        <f>'[1]Real Base &amp; Ctl'!L27</f>
        <v>3530.1794108769354</v>
      </c>
      <c r="L32" s="243">
        <f>'[1]Real Base &amp; Ctl'!M27</f>
        <v>3352.4970663598629</v>
      </c>
      <c r="M32" s="243">
        <f>'[1]Real Base &amp; Ctl'!N27</f>
        <v>86625.691574370358</v>
      </c>
      <c r="N32" s="243">
        <f>'[1]Real Base &amp; Ctl'!O27</f>
        <v>224475.42373248746</v>
      </c>
      <c r="O32" s="243">
        <f>'[1]Real Base &amp; Ctl'!P27</f>
        <v>8989.6829209943317</v>
      </c>
      <c r="P32" s="243">
        <f>'[1]Real Base &amp; Ctl'!Q27</f>
        <v>8719.9924333645013</v>
      </c>
      <c r="Q32" s="244">
        <f t="shared" si="3"/>
        <v>2290.2544750182019</v>
      </c>
      <c r="R32" s="245">
        <f t="shared" si="2"/>
        <v>27579935.410679732</v>
      </c>
      <c r="S32" s="246">
        <f>'[2]C2 EF &lt;600kW'!$S32</f>
        <v>135.49431954767732</v>
      </c>
      <c r="T32" s="247">
        <f t="shared" si="4"/>
        <v>2435421909.1950846</v>
      </c>
      <c r="U32" s="248">
        <f t="shared" si="5"/>
        <v>8645747.7776425499</v>
      </c>
      <c r="V32" s="322"/>
      <c r="W32" s="205">
        <f>'[2]C2 EF &lt;600kW'!$Y32</f>
        <v>136.01362538956528</v>
      </c>
      <c r="X32" s="48">
        <f>'[1]Real Base &amp; Ctl'!$R27</f>
        <v>1954.2111487153561</v>
      </c>
      <c r="Y32" s="48">
        <f>SUM('[2]C2 EF &lt;600kW'!Z32,'[2]C2 EF 600-1000kW'!Y32,'[2]C2 EF 1000-1400kW'!Y32,'[2]C2 EF 1400-3700kW'!Y32,'[2]C2 EF &gt;=3700kW'!Y32)</f>
        <v>2299.032278635781</v>
      </c>
      <c r="Z32" s="48">
        <f t="shared" si="6"/>
        <v>2299.0322777770048</v>
      </c>
      <c r="AA32" s="322"/>
      <c r="AB32" s="48">
        <f>SUM('[2]C2 EF &lt;600kW'!K32,'[2]C2 EF 600-1000kW'!K32,'[2]C2 EF 1000-1400kW'!K32,'[2]C2 EF 1400-3700kW'!K32,'[2]C2 EF &gt;=3700kW'!K32)</f>
        <v>3530.1794108769354</v>
      </c>
      <c r="AC32" s="48">
        <f>SUM('[2]C2 EF &lt;600kW'!L32,'[2]C2 EF 600-1000kW'!L32,'[2]C2 EF 1000-1400kW'!L32,'[2]C2 EF 1400-3700kW'!L32,'[2]C2 EF &gt;=3700kW'!L32)</f>
        <v>3352.4970663598629</v>
      </c>
      <c r="AD32" s="48">
        <f>SUM('[2]C2 EF &lt;600kW'!M32,'[2]C2 EF 600-1000kW'!M32,'[2]C2 EF 1000-1400kW'!M32,'[2]C2 EF 1400-3700kW'!M32,'[2]C2 EF &gt;=3700kW'!M32)</f>
        <v>86625.691574370358</v>
      </c>
      <c r="AE32" s="48">
        <f>SUM('[2]C2 EF &lt;600kW'!N32,'[2]C2 EF 600-1000kW'!N32,'[2]C2 EF 1000-1400kW'!N32,'[2]C2 EF 1400-3700kW'!N32,'[2]C2 EF &gt;=3700kW'!N32)</f>
        <v>224475.42373248746</v>
      </c>
      <c r="AF32" s="48">
        <f>SUM('[2]C2 EF &lt;600kW'!O32,'[2]C2 EF 600-1000kW'!O32,'[2]C2 EF 1000-1400kW'!O32,'[2]C2 EF 1400-3700kW'!O32,'[2]C2 EF &gt;=3700kW'!O32)</f>
        <v>8989.6829209943317</v>
      </c>
      <c r="AG32" s="48">
        <f>SUM('[2]C2 EF &lt;600kW'!P32,'[2]C2 EF 600-1000kW'!P32,'[2]C2 EF 1000-1400kW'!P32,'[2]C2 EF 1400-3700kW'!P32,'[2]C2 EF &gt;=3700kW'!P32)</f>
        <v>8719.9924333644994</v>
      </c>
      <c r="AH32" s="48">
        <f>SUM('[2]C2 EF &lt;600kW'!Q32,'[2]C2 EF 600-1000kW'!Q32,'[2]C2 EF 1000-1400kW'!Q32,'[2]C2 EF 1400-3700kW'!Q32,'[2]C2 EF &gt;=3700kW'!Q32)</f>
        <v>2290.2544750182024</v>
      </c>
      <c r="AI32" s="48">
        <f>SUM('[2]C2 EF &lt;600kW'!R32,'[2]C2 EF 600-1000kW'!R32,'[2]C2 EF 1000-1400kW'!R32,'[2]C2 EF 1400-3700kW'!R32,'[2]C2 EF &gt;=3700kW'!R32)</f>
        <v>27579935.410679732</v>
      </c>
    </row>
    <row r="33" spans="1:35" x14ac:dyDescent="0.25">
      <c r="A33" s="237">
        <v>2025</v>
      </c>
      <c r="B33" s="238">
        <v>37172333284.846519</v>
      </c>
      <c r="C33" s="265">
        <f t="shared" si="1"/>
        <v>8.2228976164103934E-2</v>
      </c>
      <c r="D33" s="240">
        <f t="shared" si="1"/>
        <v>7.8090195787373168E-2</v>
      </c>
      <c r="E33" s="240">
        <f t="shared" si="1"/>
        <v>2.118102571132499</v>
      </c>
      <c r="F33" s="240">
        <f t="shared" si="1"/>
        <v>5.2222454549466848</v>
      </c>
      <c r="G33" s="240">
        <f t="shared" si="1"/>
        <v>0.21158741871119985</v>
      </c>
      <c r="H33" s="240">
        <f t="shared" si="1"/>
        <v>0.20523979614986379</v>
      </c>
      <c r="I33" s="240">
        <f t="shared" si="1"/>
        <v>5.63963270635542E-2</v>
      </c>
      <c r="J33" s="241">
        <f t="shared" si="1"/>
        <v>679.14158656966617</v>
      </c>
      <c r="K33" s="242">
        <f>'[1]Real Base &amp; Ctl'!L28</f>
        <v>3369.3720505525389</v>
      </c>
      <c r="L33" s="243">
        <f>'[1]Real Base &amp; Ctl'!M28</f>
        <v>3199.7835237915851</v>
      </c>
      <c r="M33" s="243">
        <f>'[1]Real Base &amp; Ctl'!N28</f>
        <v>86790.276813549106</v>
      </c>
      <c r="N33" s="243">
        <f>'[1]Real Base &amp; Ctl'!O28</f>
        <v>213984.03212398954</v>
      </c>
      <c r="O33" s="243">
        <f>'[1]Real Base &amp; Ctl'!P28</f>
        <v>8669.896770103398</v>
      </c>
      <c r="P33" s="243">
        <f>'[1]Real Base &amp; Ctl'!Q28</f>
        <v>8409.7998670002944</v>
      </c>
      <c r="Q33" s="244">
        <f t="shared" si="3"/>
        <v>2310.8667652937443</v>
      </c>
      <c r="R33" s="245">
        <f t="shared" si="2"/>
        <v>27828154.829375848</v>
      </c>
      <c r="S33" s="246">
        <f>'[2]C2 EF &lt;600kW'!$S33</f>
        <v>135.49431954767732</v>
      </c>
      <c r="T33" s="247">
        <f t="shared" si="4"/>
        <v>2457340706.37784</v>
      </c>
      <c r="U33" s="248">
        <f t="shared" si="5"/>
        <v>8723559.5076413322</v>
      </c>
      <c r="V33" s="322"/>
      <c r="W33" s="205">
        <f>'[2]C2 EF &lt;600kW'!$Y33</f>
        <v>135.95200693698703</v>
      </c>
      <c r="X33" s="48">
        <f>'[1]Real Base &amp; Ctl'!$R28</f>
        <v>1933.6757912929675</v>
      </c>
      <c r="Y33" s="48">
        <f>SUM('[2]C2 EF &lt;600kW'!Z33,'[2]C2 EF 600-1000kW'!Y33,'[2]C2 EF 1000-1400kW'!Y33,'[2]C2 EF 1400-3700kW'!Y33,'[2]C2 EF &gt;=3700kW'!Y33)</f>
        <v>2318.6726613665883</v>
      </c>
      <c r="Z33" s="48">
        <f t="shared" si="6"/>
        <v>2318.6726605000958</v>
      </c>
      <c r="AA33" s="322"/>
      <c r="AB33" s="48">
        <f>SUM('[2]C2 EF &lt;600kW'!K33,'[2]C2 EF 600-1000kW'!K33,'[2]C2 EF 1000-1400kW'!K33,'[2]C2 EF 1400-3700kW'!K33,'[2]C2 EF &gt;=3700kW'!K33)</f>
        <v>3369.3720505525389</v>
      </c>
      <c r="AC33" s="48">
        <f>SUM('[2]C2 EF &lt;600kW'!L33,'[2]C2 EF 600-1000kW'!L33,'[2]C2 EF 1000-1400kW'!L33,'[2]C2 EF 1400-3700kW'!L33,'[2]C2 EF &gt;=3700kW'!L33)</f>
        <v>3199.7835237915851</v>
      </c>
      <c r="AD33" s="48">
        <f>SUM('[2]C2 EF &lt;600kW'!M33,'[2]C2 EF 600-1000kW'!M33,'[2]C2 EF 1000-1400kW'!M33,'[2]C2 EF 1400-3700kW'!M33,'[2]C2 EF &gt;=3700kW'!M33)</f>
        <v>86790.276813549106</v>
      </c>
      <c r="AE33" s="48">
        <f>SUM('[2]C2 EF &lt;600kW'!N33,'[2]C2 EF 600-1000kW'!N33,'[2]C2 EF 1000-1400kW'!N33,'[2]C2 EF 1400-3700kW'!N33,'[2]C2 EF &gt;=3700kW'!N33)</f>
        <v>213984.03212398954</v>
      </c>
      <c r="AF33" s="48">
        <f>SUM('[2]C2 EF &lt;600kW'!O33,'[2]C2 EF 600-1000kW'!O33,'[2]C2 EF 1000-1400kW'!O33,'[2]C2 EF 1400-3700kW'!O33,'[2]C2 EF &gt;=3700kW'!O33)</f>
        <v>8669.896770103398</v>
      </c>
      <c r="AG33" s="48">
        <f>SUM('[2]C2 EF &lt;600kW'!P33,'[2]C2 EF 600-1000kW'!P33,'[2]C2 EF 1000-1400kW'!P33,'[2]C2 EF 1400-3700kW'!P33,'[2]C2 EF &gt;=3700kW'!P33)</f>
        <v>8409.7998670002944</v>
      </c>
      <c r="AH33" s="48">
        <f>SUM('[2]C2 EF &lt;600kW'!Q33,'[2]C2 EF 600-1000kW'!Q33,'[2]C2 EF 1000-1400kW'!Q33,'[2]C2 EF 1400-3700kW'!Q33,'[2]C2 EF &gt;=3700kW'!Q33)</f>
        <v>2310.8667652937443</v>
      </c>
      <c r="AI33" s="48">
        <f>SUM('[2]C2 EF &lt;600kW'!R33,'[2]C2 EF 600-1000kW'!R33,'[2]C2 EF 1000-1400kW'!R33,'[2]C2 EF 1400-3700kW'!R33,'[2]C2 EF &gt;=3700kW'!R33)</f>
        <v>27828154.829375848</v>
      </c>
    </row>
    <row r="34" spans="1:35" x14ac:dyDescent="0.25">
      <c r="A34" s="237">
        <v>2026</v>
      </c>
      <c r="B34" s="238">
        <v>37506884284.410133</v>
      </c>
      <c r="C34" s="265">
        <f t="shared" si="1"/>
        <v>7.7616593748565457E-2</v>
      </c>
      <c r="D34" s="240">
        <f t="shared" si="1"/>
        <v>7.3709965573186556E-2</v>
      </c>
      <c r="E34" s="240">
        <f t="shared" si="1"/>
        <v>2.1036596098911593</v>
      </c>
      <c r="F34" s="240">
        <f t="shared" si="1"/>
        <v>4.9252096825585356</v>
      </c>
      <c r="G34" s="240">
        <f t="shared" si="1"/>
        <v>0.20172355498582384</v>
      </c>
      <c r="H34" s="240">
        <f t="shared" si="1"/>
        <v>0.19567184833624912</v>
      </c>
      <c r="I34" s="240">
        <f t="shared" si="1"/>
        <v>5.6396327063562929E-2</v>
      </c>
      <c r="J34" s="241">
        <f t="shared" si="1"/>
        <v>679.14158656966617</v>
      </c>
      <c r="K34" s="242">
        <f>'[1]Real Base &amp; Ctl'!L29</f>
        <v>3209.0008483580923</v>
      </c>
      <c r="L34" s="243">
        <f>'[1]Real Base &amp; Ctl'!M29</f>
        <v>3047.4841864749214</v>
      </c>
      <c r="M34" s="243">
        <f>'[1]Real Base &amp; Ctl'!N29</f>
        <v>86974.255719926543</v>
      </c>
      <c r="N34" s="243">
        <f>'[1]Real Base &amp; Ctl'!O29</f>
        <v>203629.16338317085</v>
      </c>
      <c r="O34" s="243">
        <f>'[1]Real Base &amp; Ctl'!P29</f>
        <v>8340.1116671044747</v>
      </c>
      <c r="P34" s="243">
        <f>'[1]Real Base &amp; Ctl'!Q29</f>
        <v>8089.90831709134</v>
      </c>
      <c r="Q34" s="244">
        <f t="shared" si="3"/>
        <v>2331.6645661817483</v>
      </c>
      <c r="R34" s="245">
        <f t="shared" si="2"/>
        <v>28078608.222840231</v>
      </c>
      <c r="S34" s="246">
        <f>'[2]C2 EF &lt;600kW'!$S34</f>
        <v>135.49431954767732</v>
      </c>
      <c r="T34" s="247">
        <f t="shared" si="4"/>
        <v>2479456772.7352405</v>
      </c>
      <c r="U34" s="248">
        <f t="shared" si="5"/>
        <v>8802071.5432101041</v>
      </c>
      <c r="V34" s="322"/>
      <c r="W34" s="205">
        <f>'[2]C2 EF &lt;600kW'!$Y34</f>
        <v>135.8940482995103</v>
      </c>
      <c r="X34" s="48">
        <f>'[1]Real Base &amp; Ctl'!$R29</f>
        <v>1913.4179834790903</v>
      </c>
      <c r="Y34" s="48">
        <f>SUM('[2]C2 EF &lt;600kW'!Z34,'[2]C2 EF 600-1000kW'!Y34,'[2]C2 EF 1000-1400kW'!Y34,'[2]C2 EF 1400-3700kW'!Y34,'[2]C2 EF &gt;=3700kW'!Y34)</f>
        <v>2338.5433295855901</v>
      </c>
      <c r="Z34" s="48">
        <f t="shared" si="6"/>
        <v>2338.543328711311</v>
      </c>
      <c r="AA34" s="322"/>
      <c r="AB34" s="48">
        <f>SUM('[2]C2 EF &lt;600kW'!K34,'[2]C2 EF 600-1000kW'!K34,'[2]C2 EF 1000-1400kW'!K34,'[2]C2 EF 1400-3700kW'!K34,'[2]C2 EF &gt;=3700kW'!K34)</f>
        <v>3209.0008483580923</v>
      </c>
      <c r="AC34" s="48">
        <f>SUM('[2]C2 EF &lt;600kW'!L34,'[2]C2 EF 600-1000kW'!L34,'[2]C2 EF 1000-1400kW'!L34,'[2]C2 EF 1400-3700kW'!L34,'[2]C2 EF &gt;=3700kW'!L34)</f>
        <v>3047.4841864749214</v>
      </c>
      <c r="AD34" s="48">
        <f>SUM('[2]C2 EF &lt;600kW'!M34,'[2]C2 EF 600-1000kW'!M34,'[2]C2 EF 1000-1400kW'!M34,'[2]C2 EF 1400-3700kW'!M34,'[2]C2 EF &gt;=3700kW'!M34)</f>
        <v>86974.255719926543</v>
      </c>
      <c r="AE34" s="48">
        <f>SUM('[2]C2 EF &lt;600kW'!N34,'[2]C2 EF 600-1000kW'!N34,'[2]C2 EF 1000-1400kW'!N34,'[2]C2 EF 1400-3700kW'!N34,'[2]C2 EF &gt;=3700kW'!N34)</f>
        <v>203629.16338317085</v>
      </c>
      <c r="AF34" s="48">
        <f>SUM('[2]C2 EF &lt;600kW'!O34,'[2]C2 EF 600-1000kW'!O34,'[2]C2 EF 1000-1400kW'!O34,'[2]C2 EF 1400-3700kW'!O34,'[2]C2 EF &gt;=3700kW'!O34)</f>
        <v>8340.1116671044747</v>
      </c>
      <c r="AG34" s="48">
        <f>SUM('[2]C2 EF &lt;600kW'!P34,'[2]C2 EF 600-1000kW'!P34,'[2]C2 EF 1000-1400kW'!P34,'[2]C2 EF 1400-3700kW'!P34,'[2]C2 EF &gt;=3700kW'!P34)</f>
        <v>8089.90831709134</v>
      </c>
      <c r="AH34" s="48">
        <f>SUM('[2]C2 EF &lt;600kW'!Q34,'[2]C2 EF 600-1000kW'!Q34,'[2]C2 EF 1000-1400kW'!Q34,'[2]C2 EF 1400-3700kW'!Q34,'[2]C2 EF &gt;=3700kW'!Q34)</f>
        <v>2331.6645661817483</v>
      </c>
      <c r="AI34" s="48">
        <f>SUM('[2]C2 EF &lt;600kW'!R34,'[2]C2 EF 600-1000kW'!R34,'[2]C2 EF 1000-1400kW'!R34,'[2]C2 EF 1400-3700kW'!R34,'[2]C2 EF &gt;=3700kW'!R34)</f>
        <v>28078608.222840227</v>
      </c>
    </row>
    <row r="35" spans="1:35" x14ac:dyDescent="0.25">
      <c r="A35" s="237">
        <v>2027</v>
      </c>
      <c r="B35" s="238">
        <v>37844446242.969818</v>
      </c>
      <c r="C35" s="265">
        <f t="shared" si="1"/>
        <v>7.3104257681297385E-2</v>
      </c>
      <c r="D35" s="240">
        <f t="shared" si="1"/>
        <v>6.9424746136084903E-2</v>
      </c>
      <c r="E35" s="240">
        <f t="shared" si="1"/>
        <v>2.0897705699274352</v>
      </c>
      <c r="F35" s="240">
        <f t="shared" si="1"/>
        <v>4.6370624198832848</v>
      </c>
      <c r="G35" s="240">
        <f t="shared" si="1"/>
        <v>0.1917898265211006</v>
      </c>
      <c r="H35" s="240">
        <f t="shared" si="1"/>
        <v>0.1860361317254676</v>
      </c>
      <c r="I35" s="240">
        <f t="shared" si="1"/>
        <v>5.6396327063568799E-2</v>
      </c>
      <c r="J35" s="241">
        <f t="shared" si="1"/>
        <v>679.14158656966595</v>
      </c>
      <c r="K35" s="242">
        <f>'[1]Real Base &amp; Ctl'!L30</f>
        <v>3049.6436149841675</v>
      </c>
      <c r="L35" s="243">
        <f>'[1]Real Base &amp; Ctl'!M30</f>
        <v>2896.147782511081</v>
      </c>
      <c r="M35" s="243">
        <f>'[1]Real Base &amp; Ctl'!N30</f>
        <v>87177.623814262159</v>
      </c>
      <c r="N35" s="243">
        <f>'[1]Real Base &amp; Ctl'!O30</f>
        <v>193441.37057967763</v>
      </c>
      <c r="O35" s="243">
        <f>'[1]Real Base &amp; Ctl'!P30</f>
        <v>8000.7736679149821</v>
      </c>
      <c r="P35" s="243">
        <f>'[1]Real Base &amp; Ctl'!Q30</f>
        <v>7760.7504578775324</v>
      </c>
      <c r="Q35" s="244">
        <f t="shared" si="3"/>
        <v>2352.6495472776287</v>
      </c>
      <c r="R35" s="245">
        <f t="shared" si="2"/>
        <v>28331315.696845781</v>
      </c>
      <c r="S35" s="246">
        <f>'[2]C2 EF &lt;600kW'!$S35</f>
        <v>135.49431954767732</v>
      </c>
      <c r="T35" s="247">
        <f t="shared" si="4"/>
        <v>2501771883.689857</v>
      </c>
      <c r="U35" s="248">
        <f t="shared" si="5"/>
        <v>8881290.1870989911</v>
      </c>
      <c r="V35" s="322"/>
      <c r="W35" s="205">
        <f>'[2]C2 EF &lt;600kW'!$Y35</f>
        <v>135.85500248608247</v>
      </c>
      <c r="X35" s="48">
        <f>'[1]Real Base &amp; Ctl'!$R30</f>
        <v>1893.5585538280575</v>
      </c>
      <c r="Y35" s="48">
        <f>SUM('[2]C2 EF &lt;600kW'!Z35,'[2]C2 EF 600-1000kW'!Y35,'[2]C2 EF 1000-1400kW'!Y35,'[2]C2 EF 1400-3700kW'!Y35,'[2]C2 EF &gt;=3700kW'!Y35)</f>
        <v>2358.9122493199166</v>
      </c>
      <c r="Z35" s="48">
        <f t="shared" si="6"/>
        <v>2358.9122484377758</v>
      </c>
      <c r="AA35" s="322"/>
      <c r="AB35" s="48">
        <f>SUM('[2]C2 EF &lt;600kW'!K35,'[2]C2 EF 600-1000kW'!K35,'[2]C2 EF 1000-1400kW'!K35,'[2]C2 EF 1400-3700kW'!K35,'[2]C2 EF &gt;=3700kW'!K35)</f>
        <v>3049.6436149841679</v>
      </c>
      <c r="AC35" s="48">
        <f>SUM('[2]C2 EF &lt;600kW'!L35,'[2]C2 EF 600-1000kW'!L35,'[2]C2 EF 1000-1400kW'!L35,'[2]C2 EF 1400-3700kW'!L35,'[2]C2 EF &gt;=3700kW'!L35)</f>
        <v>2896.147782511081</v>
      </c>
      <c r="AD35" s="48">
        <f>SUM('[2]C2 EF &lt;600kW'!M35,'[2]C2 EF 600-1000kW'!M35,'[2]C2 EF 1000-1400kW'!M35,'[2]C2 EF 1400-3700kW'!M35,'[2]C2 EF &gt;=3700kW'!M35)</f>
        <v>87177.623814262159</v>
      </c>
      <c r="AE35" s="48">
        <f>SUM('[2]C2 EF &lt;600kW'!N35,'[2]C2 EF 600-1000kW'!N35,'[2]C2 EF 1000-1400kW'!N35,'[2]C2 EF 1400-3700kW'!N35,'[2]C2 EF &gt;=3700kW'!N35)</f>
        <v>193441.37057967763</v>
      </c>
      <c r="AF35" s="48">
        <f>SUM('[2]C2 EF &lt;600kW'!O35,'[2]C2 EF 600-1000kW'!O35,'[2]C2 EF 1000-1400kW'!O35,'[2]C2 EF 1400-3700kW'!O35,'[2]C2 EF &gt;=3700kW'!O35)</f>
        <v>8000.7736679149821</v>
      </c>
      <c r="AG35" s="48">
        <f>SUM('[2]C2 EF &lt;600kW'!P35,'[2]C2 EF 600-1000kW'!P35,'[2]C2 EF 1000-1400kW'!P35,'[2]C2 EF 1400-3700kW'!P35,'[2]C2 EF &gt;=3700kW'!P35)</f>
        <v>7760.7504578775333</v>
      </c>
      <c r="AH35" s="48">
        <f>SUM('[2]C2 EF &lt;600kW'!Q35,'[2]C2 EF 600-1000kW'!Q35,'[2]C2 EF 1000-1400kW'!Q35,'[2]C2 EF 1400-3700kW'!Q35,'[2]C2 EF &gt;=3700kW'!Q35)</f>
        <v>2352.6495472776292</v>
      </c>
      <c r="AI35" s="48">
        <f>SUM('[2]C2 EF &lt;600kW'!R35,'[2]C2 EF 600-1000kW'!R35,'[2]C2 EF 1000-1400kW'!R35,'[2]C2 EF 1400-3700kW'!R35,'[2]C2 EF &gt;=3700kW'!R35)</f>
        <v>28331315.696845785</v>
      </c>
    </row>
    <row r="36" spans="1:35" x14ac:dyDescent="0.25">
      <c r="A36" s="237">
        <v>2028</v>
      </c>
      <c r="B36" s="238">
        <v>38185046259.15654</v>
      </c>
      <c r="C36" s="265">
        <f t="shared" si="1"/>
        <v>6.8686522622822085E-2</v>
      </c>
      <c r="D36" s="240">
        <f t="shared" si="1"/>
        <v>6.5229366213506265E-2</v>
      </c>
      <c r="E36" s="240">
        <f t="shared" si="1"/>
        <v>2.0765589022826729</v>
      </c>
      <c r="F36" s="240">
        <f t="shared" si="1"/>
        <v>4.3572324710932762</v>
      </c>
      <c r="G36" s="240">
        <f t="shared" si="1"/>
        <v>0.18182616383105124</v>
      </c>
      <c r="H36" s="240">
        <f t="shared" si="1"/>
        <v>0.17637137891611968</v>
      </c>
      <c r="I36" s="240">
        <f t="shared" si="1"/>
        <v>5.6396327063577591E-2</v>
      </c>
      <c r="J36" s="241">
        <f t="shared" si="1"/>
        <v>679.14158656966629</v>
      </c>
      <c r="K36" s="242">
        <f>'[1]Real Base &amp; Ctl'!L31</f>
        <v>2891.1399498773135</v>
      </c>
      <c r="L36" s="243">
        <f>'[1]Real Base &amp; Ctl'!M31</f>
        <v>2745.6219846888071</v>
      </c>
      <c r="M36" s="243">
        <f>'[1]Real Base &amp; Ctl'!N31</f>
        <v>87406.119445447461</v>
      </c>
      <c r="N36" s="243">
        <f>'[1]Real Base &amp; Ctl'!O31</f>
        <v>183403.79432594479</v>
      </c>
      <c r="O36" s="243">
        <f>'[1]Real Base &amp; Ctl'!P31</f>
        <v>7653.3920500180229</v>
      </c>
      <c r="P36" s="243">
        <f>'[1]Real Base &amp; Ctl'!Q31</f>
        <v>7423.7902885174817</v>
      </c>
      <c r="Q36" s="244">
        <f t="shared" si="3"/>
        <v>2373.8233932034973</v>
      </c>
      <c r="R36" s="245">
        <f t="shared" si="2"/>
        <v>28586297.538117398</v>
      </c>
      <c r="S36" s="246">
        <f>'[2]C2 EF &lt;600kW'!$S36</f>
        <v>135.49431954767732</v>
      </c>
      <c r="T36" s="247">
        <f t="shared" si="4"/>
        <v>2524287830.6430655</v>
      </c>
      <c r="U36" s="248">
        <f t="shared" si="5"/>
        <v>8961221.7987828832</v>
      </c>
      <c r="V36" s="322"/>
      <c r="W36" s="205">
        <f>'[2]C2 EF &lt;600kW'!$Y36</f>
        <v>135.79654193198888</v>
      </c>
      <c r="X36" s="48">
        <f>'[1]Real Base &amp; Ctl'!$R31</f>
        <v>1873.835762355613</v>
      </c>
      <c r="Y36" s="48">
        <f>SUM('[2]C2 EF &lt;600kW'!Z36,'[2]C2 EF 600-1000kW'!Y36,'[2]C2 EF 1000-1400kW'!Y36,'[2]C2 EF 1400-3700kW'!Y36,'[2]C2 EF &gt;=3700kW'!Y36)</f>
        <v>2379.1182466573064</v>
      </c>
      <c r="Z36" s="48">
        <f t="shared" si="6"/>
        <v>2379.1182457672385</v>
      </c>
      <c r="AA36" s="322"/>
      <c r="AB36" s="48">
        <f>SUM('[2]C2 EF &lt;600kW'!K36,'[2]C2 EF 600-1000kW'!K36,'[2]C2 EF 1000-1400kW'!K36,'[2]C2 EF 1400-3700kW'!K36,'[2]C2 EF &gt;=3700kW'!K36)</f>
        <v>2891.1399498773135</v>
      </c>
      <c r="AC36" s="48">
        <f>SUM('[2]C2 EF &lt;600kW'!L36,'[2]C2 EF 600-1000kW'!L36,'[2]C2 EF 1000-1400kW'!L36,'[2]C2 EF 1400-3700kW'!L36,'[2]C2 EF &gt;=3700kW'!L36)</f>
        <v>2745.6219846888071</v>
      </c>
      <c r="AD36" s="48">
        <f>SUM('[2]C2 EF &lt;600kW'!M36,'[2]C2 EF 600-1000kW'!M36,'[2]C2 EF 1000-1400kW'!M36,'[2]C2 EF 1400-3700kW'!M36,'[2]C2 EF &gt;=3700kW'!M36)</f>
        <v>87406.119445447461</v>
      </c>
      <c r="AE36" s="48">
        <f>SUM('[2]C2 EF &lt;600kW'!N36,'[2]C2 EF 600-1000kW'!N36,'[2]C2 EF 1000-1400kW'!N36,'[2]C2 EF 1400-3700kW'!N36,'[2]C2 EF &gt;=3700kW'!N36)</f>
        <v>183403.79432594476</v>
      </c>
      <c r="AF36" s="48">
        <f>SUM('[2]C2 EF &lt;600kW'!O36,'[2]C2 EF 600-1000kW'!O36,'[2]C2 EF 1000-1400kW'!O36,'[2]C2 EF 1400-3700kW'!O36,'[2]C2 EF &gt;=3700kW'!O36)</f>
        <v>7653.3920500180229</v>
      </c>
      <c r="AG36" s="48">
        <f>SUM('[2]C2 EF &lt;600kW'!P36,'[2]C2 EF 600-1000kW'!P36,'[2]C2 EF 1000-1400kW'!P36,'[2]C2 EF 1400-3700kW'!P36,'[2]C2 EF &gt;=3700kW'!P36)</f>
        <v>7423.7902885174817</v>
      </c>
      <c r="AH36" s="48">
        <f>SUM('[2]C2 EF &lt;600kW'!Q36,'[2]C2 EF 600-1000kW'!Q36,'[2]C2 EF 1000-1400kW'!Q36,'[2]C2 EF 1400-3700kW'!Q36,'[2]C2 EF &gt;=3700kW'!Q36)</f>
        <v>2373.8233932034973</v>
      </c>
      <c r="AI36" s="48">
        <f>SUM('[2]C2 EF &lt;600kW'!R36,'[2]C2 EF 600-1000kW'!R36,'[2]C2 EF 1000-1400kW'!R36,'[2]C2 EF 1400-3700kW'!R36,'[2]C2 EF &gt;=3700kW'!R36)</f>
        <v>28586297.538117398</v>
      </c>
    </row>
    <row r="37" spans="1:35" x14ac:dyDescent="0.25">
      <c r="A37" s="237">
        <v>2029</v>
      </c>
      <c r="B37" s="238">
        <v>38528711675.488945</v>
      </c>
      <c r="C37" s="265">
        <f t="shared" si="1"/>
        <v>6.4380548801031653E-2</v>
      </c>
      <c r="D37" s="240">
        <f t="shared" si="1"/>
        <v>6.1140122318168726E-2</v>
      </c>
      <c r="E37" s="240">
        <f t="shared" si="1"/>
        <v>2.0642883439353903</v>
      </c>
      <c r="F37" s="240">
        <f t="shared" si="1"/>
        <v>4.0864630440289442</v>
      </c>
      <c r="G37" s="240">
        <f t="shared" si="1"/>
        <v>0.1718995710848803</v>
      </c>
      <c r="H37" s="240">
        <f t="shared" si="1"/>
        <v>0.16674258395233391</v>
      </c>
      <c r="I37" s="240">
        <f t="shared" si="1"/>
        <v>5.6396327063586604E-2</v>
      </c>
      <c r="J37" s="241">
        <f t="shared" si="1"/>
        <v>679.14158656966606</v>
      </c>
      <c r="K37" s="242">
        <f>'[1]Real Base &amp; Ctl'!L32</f>
        <v>2734.2827683198179</v>
      </c>
      <c r="L37" s="243">
        <f>'[1]Real Base &amp; Ctl'!M32</f>
        <v>2596.6597989741863</v>
      </c>
      <c r="M37" s="243">
        <f>'[1]Real Base &amp; Ctl'!N32</f>
        <v>87671.636119627874</v>
      </c>
      <c r="N37" s="243">
        <f>'[1]Real Base &amp; Ctl'!O32</f>
        <v>173554.67905680608</v>
      </c>
      <c r="O37" s="243">
        <f>'[1]Real Base &amp; Ctl'!P32</f>
        <v>7300.6838843757105</v>
      </c>
      <c r="P37" s="243">
        <f>'[1]Real Base &amp; Ctl'!Q32</f>
        <v>7081.6633678444396</v>
      </c>
      <c r="Q37" s="244">
        <f t="shared" si="3"/>
        <v>2395.1878037427114</v>
      </c>
      <c r="R37" s="245">
        <f t="shared" si="2"/>
        <v>28843574.215960443</v>
      </c>
      <c r="S37" s="246">
        <f>'[2]C2 EF &lt;600kW'!$S37</f>
        <v>135.49431954767732</v>
      </c>
      <c r="T37" s="247">
        <f t="shared" si="4"/>
        <v>2547006421.1188526</v>
      </c>
      <c r="U37" s="248">
        <f t="shared" si="5"/>
        <v>9041872.7949719261</v>
      </c>
      <c r="V37" s="322"/>
      <c r="W37" s="205">
        <f>'[2]C2 EF &lt;600kW'!$Y37</f>
        <v>135.73667588152153</v>
      </c>
      <c r="X37" s="48">
        <f>'[1]Real Base &amp; Ctl'!$R32</f>
        <v>1854.5190533122982</v>
      </c>
      <c r="Y37" s="48">
        <f>SUM('[2]C2 EF &lt;600kW'!Z37,'[2]C2 EF 600-1000kW'!Y37,'[2]C2 EF 1000-1400kW'!Y37,'[2]C2 EF 1400-3700kW'!Y37,'[2]C2 EF &gt;=3700kW'!Y37)</f>
        <v>2399.4720345275982</v>
      </c>
      <c r="Z37" s="48">
        <f t="shared" si="6"/>
        <v>2399.4720336295318</v>
      </c>
      <c r="AA37" s="322"/>
      <c r="AB37" s="48">
        <f>SUM('[2]C2 EF &lt;600kW'!K37,'[2]C2 EF 600-1000kW'!K37,'[2]C2 EF 1000-1400kW'!K37,'[2]C2 EF 1400-3700kW'!K37,'[2]C2 EF &gt;=3700kW'!K37)</f>
        <v>2734.2827683198184</v>
      </c>
      <c r="AC37" s="48">
        <f>SUM('[2]C2 EF &lt;600kW'!L37,'[2]C2 EF 600-1000kW'!L37,'[2]C2 EF 1000-1400kW'!L37,'[2]C2 EF 1400-3700kW'!L37,'[2]C2 EF &gt;=3700kW'!L37)</f>
        <v>2596.6597989741863</v>
      </c>
      <c r="AD37" s="48">
        <f>SUM('[2]C2 EF &lt;600kW'!M37,'[2]C2 EF 600-1000kW'!M37,'[2]C2 EF 1000-1400kW'!M37,'[2]C2 EF 1400-3700kW'!M37,'[2]C2 EF &gt;=3700kW'!M37)</f>
        <v>87671.636119627874</v>
      </c>
      <c r="AE37" s="48">
        <f>SUM('[2]C2 EF &lt;600kW'!N37,'[2]C2 EF 600-1000kW'!N37,'[2]C2 EF 1000-1400kW'!N37,'[2]C2 EF 1400-3700kW'!N37,'[2]C2 EF &gt;=3700kW'!N37)</f>
        <v>173554.67905680608</v>
      </c>
      <c r="AF37" s="48">
        <f>SUM('[2]C2 EF &lt;600kW'!O37,'[2]C2 EF 600-1000kW'!O37,'[2]C2 EF 1000-1400kW'!O37,'[2]C2 EF 1400-3700kW'!O37,'[2]C2 EF &gt;=3700kW'!O37)</f>
        <v>7300.6838843757105</v>
      </c>
      <c r="AG37" s="48">
        <f>SUM('[2]C2 EF &lt;600kW'!P37,'[2]C2 EF 600-1000kW'!P37,'[2]C2 EF 1000-1400kW'!P37,'[2]C2 EF 1400-3700kW'!P37,'[2]C2 EF &gt;=3700kW'!P37)</f>
        <v>7081.6633678444387</v>
      </c>
      <c r="AH37" s="48">
        <f>SUM('[2]C2 EF &lt;600kW'!Q37,'[2]C2 EF 600-1000kW'!Q37,'[2]C2 EF 1000-1400kW'!Q37,'[2]C2 EF 1400-3700kW'!Q37,'[2]C2 EF &gt;=3700kW'!Q37)</f>
        <v>2395.1878037427118</v>
      </c>
      <c r="AI37" s="48">
        <f>SUM('[2]C2 EF &lt;600kW'!R37,'[2]C2 EF 600-1000kW'!R37,'[2]C2 EF 1000-1400kW'!R37,'[2]C2 EF 1400-3700kW'!R37,'[2]C2 EF &gt;=3700kW'!R37)</f>
        <v>28843574.21596045</v>
      </c>
    </row>
    <row r="38" spans="1:35" x14ac:dyDescent="0.25">
      <c r="A38" s="237">
        <v>2030</v>
      </c>
      <c r="B38" s="238">
        <v>38875470080.568344</v>
      </c>
      <c r="C38" s="265">
        <f t="shared" si="1"/>
        <v>6.0190780249068446E-2</v>
      </c>
      <c r="D38" s="240">
        <f t="shared" si="1"/>
        <v>5.7161234804433469E-2</v>
      </c>
      <c r="E38" s="240">
        <f t="shared" si="1"/>
        <v>2.0553614664511537</v>
      </c>
      <c r="F38" s="240">
        <f t="shared" si="1"/>
        <v>3.8276042665815142</v>
      </c>
      <c r="G38" s="240">
        <f t="shared" si="1"/>
        <v>0.16201846515230112</v>
      </c>
      <c r="H38" s="240">
        <f t="shared" si="1"/>
        <v>0.15715791119773206</v>
      </c>
      <c r="I38" s="240">
        <f t="shared" si="1"/>
        <v>5.6396327063589498E-2</v>
      </c>
      <c r="J38" s="241">
        <f t="shared" si="1"/>
        <v>679.14158656966595</v>
      </c>
      <c r="K38" s="242">
        <f>'[1]Real Base &amp; Ctl'!L33</f>
        <v>2579.3477045245759</v>
      </c>
      <c r="L38" s="243">
        <f>'[1]Real Base &amp; Ctl'!M33</f>
        <v>2449.5229862531587</v>
      </c>
      <c r="M38" s="243">
        <f>'[1]Real Base &amp; Ctl'!N33</f>
        <v>88078.138520909095</v>
      </c>
      <c r="N38" s="243">
        <f>'[1]Real Base &amp; Ctl'!O33</f>
        <v>164023.82952974428</v>
      </c>
      <c r="O38" s="243">
        <f>'[1]Real Base &amp; Ctl'!P33</f>
        <v>6942.9562875229667</v>
      </c>
      <c r="P38" s="243">
        <f>'[1]Real Base &amp; Ctl'!Q33</f>
        <v>6734.6675988972765</v>
      </c>
      <c r="Q38" s="244">
        <f t="shared" si="3"/>
        <v>2416.7444939765196</v>
      </c>
      <c r="R38" s="245">
        <f t="shared" si="2"/>
        <v>29103166.383904085</v>
      </c>
      <c r="S38" s="246">
        <f>'[2]C2 EF &lt;600kW'!$S38</f>
        <v>135.49431954767732</v>
      </c>
      <c r="T38" s="247">
        <f t="shared" si="4"/>
        <v>2569929478.9089222</v>
      </c>
      <c r="U38" s="248">
        <f t="shared" si="5"/>
        <v>9123249.6501266733</v>
      </c>
      <c r="V38" s="322"/>
      <c r="W38" s="205">
        <f>'[2]C2 EF &lt;600kW'!$Y38</f>
        <v>135.71746363231694</v>
      </c>
      <c r="X38" s="48">
        <f>'[1]Real Base &amp; Ctl'!$R33</f>
        <v>1835.9308401164969</v>
      </c>
      <c r="Y38" s="48">
        <f>SUM('[2]C2 EF &lt;600kW'!Z38,'[2]C2 EF 600-1000kW'!Y38,'[2]C2 EF 1000-1400kW'!Y38,'[2]C2 EF 1400-3700kW'!Y38,'[2]C2 EF &gt;=3700kW'!Y38)</f>
        <v>2420.7246035465482</v>
      </c>
      <c r="Z38" s="48">
        <f t="shared" si="6"/>
        <v>2420.7246026404032</v>
      </c>
      <c r="AA38" s="322"/>
      <c r="AB38" s="48">
        <f>SUM('[2]C2 EF &lt;600kW'!K38,'[2]C2 EF 600-1000kW'!K38,'[2]C2 EF 1000-1400kW'!K38,'[2]C2 EF 1400-3700kW'!K38,'[2]C2 EF &gt;=3700kW'!K38)</f>
        <v>2579.3477045245754</v>
      </c>
      <c r="AC38" s="48">
        <f>SUM('[2]C2 EF &lt;600kW'!L38,'[2]C2 EF 600-1000kW'!L38,'[2]C2 EF 1000-1400kW'!L38,'[2]C2 EF 1400-3700kW'!L38,'[2]C2 EF &gt;=3700kW'!L38)</f>
        <v>2449.5229862531587</v>
      </c>
      <c r="AD38" s="48">
        <f>SUM('[2]C2 EF &lt;600kW'!M38,'[2]C2 EF 600-1000kW'!M38,'[2]C2 EF 1000-1400kW'!M38,'[2]C2 EF 1400-3700kW'!M38,'[2]C2 EF &gt;=3700kW'!M38)</f>
        <v>88078.138520909095</v>
      </c>
      <c r="AE38" s="48">
        <f>SUM('[2]C2 EF &lt;600kW'!N38,'[2]C2 EF 600-1000kW'!N38,'[2]C2 EF 1000-1400kW'!N38,'[2]C2 EF 1400-3700kW'!N38,'[2]C2 EF &gt;=3700kW'!N38)</f>
        <v>164023.82952974428</v>
      </c>
      <c r="AF38" s="48">
        <f>SUM('[2]C2 EF &lt;600kW'!O38,'[2]C2 EF 600-1000kW'!O38,'[2]C2 EF 1000-1400kW'!O38,'[2]C2 EF 1400-3700kW'!O38,'[2]C2 EF &gt;=3700kW'!O38)</f>
        <v>6942.9562875229667</v>
      </c>
      <c r="AG38" s="48">
        <f>SUM('[2]C2 EF &lt;600kW'!P38,'[2]C2 EF 600-1000kW'!P38,'[2]C2 EF 1000-1400kW'!P38,'[2]C2 EF 1400-3700kW'!P38,'[2]C2 EF &gt;=3700kW'!P38)</f>
        <v>6734.6675988972775</v>
      </c>
      <c r="AH38" s="48">
        <f>SUM('[2]C2 EF &lt;600kW'!Q38,'[2]C2 EF 600-1000kW'!Q38,'[2]C2 EF 1000-1400kW'!Q38,'[2]C2 EF 1400-3700kW'!Q38,'[2]C2 EF &gt;=3700kW'!Q38)</f>
        <v>2416.7444939765201</v>
      </c>
      <c r="AI38" s="48">
        <f>SUM('[2]C2 EF &lt;600kW'!R38,'[2]C2 EF 600-1000kW'!R38,'[2]C2 EF 1000-1400kW'!R38,'[2]C2 EF 1400-3700kW'!R38,'[2]C2 EF &gt;=3700kW'!R38)</f>
        <v>29103166.383904088</v>
      </c>
    </row>
    <row r="39" spans="1:35" x14ac:dyDescent="0.25">
      <c r="A39" s="237">
        <v>2031</v>
      </c>
      <c r="B39" s="238">
        <v>39225349311.293457</v>
      </c>
      <c r="C39" s="265">
        <f t="shared" si="1"/>
        <v>5.6125289896577196E-2</v>
      </c>
      <c r="D39" s="240">
        <f t="shared" si="1"/>
        <v>5.3300370272153078E-2</v>
      </c>
      <c r="E39" s="240">
        <f t="shared" si="1"/>
        <v>2.0496239524572415</v>
      </c>
      <c r="F39" s="240">
        <f t="shared" si="1"/>
        <v>3.5811898152357942</v>
      </c>
      <c r="G39" s="240">
        <f t="shared" si="1"/>
        <v>0.15219827894844382</v>
      </c>
      <c r="H39" s="240">
        <f t="shared" si="1"/>
        <v>0.14763233057999051</v>
      </c>
      <c r="I39" s="240">
        <f t="shared" si="1"/>
        <v>5.6396327063595292E-2</v>
      </c>
      <c r="J39" s="241">
        <f t="shared" si="1"/>
        <v>679.14158656966617</v>
      </c>
      <c r="K39" s="242">
        <f>'[1]Real Base &amp; Ctl'!L34</f>
        <v>2426.775941348892</v>
      </c>
      <c r="L39" s="243">
        <f>'[1]Real Base &amp; Ctl'!M34</f>
        <v>2304.6305235981881</v>
      </c>
      <c r="M39" s="243">
        <f>'[1]Real Base &amp; Ctl'!N34</f>
        <v>88622.760003579024</v>
      </c>
      <c r="N39" s="243">
        <f>'[1]Real Base &amp; Ctl'!O34</f>
        <v>154845.44135152726</v>
      </c>
      <c r="O39" s="243">
        <f>'[1]Real Base &amp; Ctl'!P34</f>
        <v>6580.8323190383362</v>
      </c>
      <c r="P39" s="243">
        <f>'[1]Real Base &amp; Ctl'!Q34</f>
        <v>6383.4073494671866</v>
      </c>
      <c r="Q39" s="244">
        <f t="shared" si="3"/>
        <v>2438.4951944225586</v>
      </c>
      <c r="R39" s="245">
        <f t="shared" si="2"/>
        <v>29365094.881359227</v>
      </c>
      <c r="S39" s="246">
        <f>'[2]C2 EF &lt;600kW'!$S39</f>
        <v>135.49431954767732</v>
      </c>
      <c r="T39" s="247">
        <f t="shared" si="4"/>
        <v>2593058844.2191024</v>
      </c>
      <c r="U39" s="248">
        <f t="shared" si="5"/>
        <v>9205358.8969778139</v>
      </c>
      <c r="V39" s="322"/>
      <c r="W39" s="205">
        <f>'[2]C2 EF &lt;600kW'!$Y39</f>
        <v>135.67903219319271</v>
      </c>
      <c r="X39" s="48">
        <f>'[1]Real Base &amp; Ctl'!$R34</f>
        <v>1817.5977829554977</v>
      </c>
      <c r="Y39" s="48">
        <f>SUM('[2]C2 EF &lt;600kW'!Z39,'[2]C2 EF 600-1000kW'!Y39,'[2]C2 EF 1000-1400kW'!Y39,'[2]C2 EF 1400-3700kW'!Y39,'[2]C2 EF &gt;=3700kW'!Y39)</f>
        <v>2441.8194732553688</v>
      </c>
      <c r="Z39" s="48">
        <f t="shared" si="6"/>
        <v>2441.819472341077</v>
      </c>
      <c r="AA39" s="322"/>
      <c r="AB39" s="48">
        <f>SUM('[2]C2 EF &lt;600kW'!K39,'[2]C2 EF 600-1000kW'!K39,'[2]C2 EF 1000-1400kW'!K39,'[2]C2 EF 1400-3700kW'!K39,'[2]C2 EF &gt;=3700kW'!K39)</f>
        <v>2426.775941348892</v>
      </c>
      <c r="AC39" s="48">
        <f>SUM('[2]C2 EF &lt;600kW'!L39,'[2]C2 EF 600-1000kW'!L39,'[2]C2 EF 1000-1400kW'!L39,'[2]C2 EF 1400-3700kW'!L39,'[2]C2 EF &gt;=3700kW'!L39)</f>
        <v>2304.6305235981881</v>
      </c>
      <c r="AD39" s="48">
        <f>SUM('[2]C2 EF &lt;600kW'!M39,'[2]C2 EF 600-1000kW'!M39,'[2]C2 EF 1000-1400kW'!M39,'[2]C2 EF 1400-3700kW'!M39,'[2]C2 EF &gt;=3700kW'!M39)</f>
        <v>88622.760003579024</v>
      </c>
      <c r="AE39" s="48">
        <f>SUM('[2]C2 EF &lt;600kW'!N39,'[2]C2 EF 600-1000kW'!N39,'[2]C2 EF 1000-1400kW'!N39,'[2]C2 EF 1400-3700kW'!N39,'[2]C2 EF &gt;=3700kW'!N39)</f>
        <v>154845.44135152723</v>
      </c>
      <c r="AF39" s="48">
        <f>SUM('[2]C2 EF &lt;600kW'!O39,'[2]C2 EF 600-1000kW'!O39,'[2]C2 EF 1000-1400kW'!O39,'[2]C2 EF 1400-3700kW'!O39,'[2]C2 EF &gt;=3700kW'!O39)</f>
        <v>6580.8323190383362</v>
      </c>
      <c r="AG39" s="48">
        <f>SUM('[2]C2 EF &lt;600kW'!P39,'[2]C2 EF 600-1000kW'!P39,'[2]C2 EF 1000-1400kW'!P39,'[2]C2 EF 1400-3700kW'!P39,'[2]C2 EF &gt;=3700kW'!P39)</f>
        <v>6383.4073494671866</v>
      </c>
      <c r="AH39" s="48">
        <f>SUM('[2]C2 EF &lt;600kW'!Q39,'[2]C2 EF 600-1000kW'!Q39,'[2]C2 EF 1000-1400kW'!Q39,'[2]C2 EF 1400-3700kW'!Q39,'[2]C2 EF &gt;=3700kW'!Q39)</f>
        <v>2438.4951944225586</v>
      </c>
      <c r="AI39" s="48">
        <f>SUM('[2]C2 EF &lt;600kW'!R39,'[2]C2 EF 600-1000kW'!R39,'[2]C2 EF 1000-1400kW'!R39,'[2]C2 EF 1400-3700kW'!R39,'[2]C2 EF &gt;=3700kW'!R39)</f>
        <v>29365094.881359223</v>
      </c>
    </row>
    <row r="40" spans="1:35" x14ac:dyDescent="0.25">
      <c r="A40" s="237">
        <v>2032</v>
      </c>
      <c r="B40" s="238">
        <v>39578377455.095093</v>
      </c>
      <c r="C40" s="265">
        <f t="shared" si="1"/>
        <v>5.2176010295835504E-2</v>
      </c>
      <c r="D40" s="240">
        <f t="shared" si="1"/>
        <v>4.9549867327479111E-2</v>
      </c>
      <c r="E40" s="240">
        <f t="shared" si="1"/>
        <v>2.0447329725021315</v>
      </c>
      <c r="F40" s="240">
        <f t="shared" si="1"/>
        <v>3.3435156434404343</v>
      </c>
      <c r="G40" s="240">
        <f t="shared" si="1"/>
        <v>0.14248236820061272</v>
      </c>
      <c r="H40" s="240">
        <f t="shared" si="1"/>
        <v>0.13820789715459433</v>
      </c>
      <c r="I40" s="240">
        <f t="shared" si="1"/>
        <v>5.6396327063597762E-2</v>
      </c>
      <c r="J40" s="241">
        <f t="shared" si="1"/>
        <v>679.14158656966606</v>
      </c>
      <c r="K40" s="242">
        <f>'[1]Real Base &amp; Ctl'!L35</f>
        <v>2276.3189662885043</v>
      </c>
      <c r="L40" s="243">
        <f>'[1]Real Base &amp; Ctl'!M35</f>
        <v>2161.7464067317228</v>
      </c>
      <c r="M40" s="243">
        <f>'[1]Real Base &amp; Ctl'!N35</f>
        <v>89206.982670991507</v>
      </c>
      <c r="N40" s="243">
        <f>'[1]Real Base &amp; Ctl'!O35</f>
        <v>145869.87449006323</v>
      </c>
      <c r="O40" s="243">
        <f>'[1]Real Base &amp; Ctl'!P35</f>
        <v>6216.1770372589035</v>
      </c>
      <c r="P40" s="243">
        <f>'[1]Real Base &amp; Ctl'!Q35</f>
        <v>6029.6917261411363</v>
      </c>
      <c r="Q40" s="244">
        <f t="shared" si="3"/>
        <v>2460.4416511724689</v>
      </c>
      <c r="R40" s="245">
        <f t="shared" si="2"/>
        <v>29629380.735291451</v>
      </c>
      <c r="S40" s="246">
        <f>'[2]C2 EF &lt;600kW'!$S40</f>
        <v>135.49431954767732</v>
      </c>
      <c r="T40" s="247">
        <f t="shared" si="4"/>
        <v>2616396373.8170738</v>
      </c>
      <c r="U40" s="248">
        <f t="shared" si="5"/>
        <v>9288207.1270506121</v>
      </c>
      <c r="V40" s="322"/>
      <c r="W40" s="205">
        <f>'[2]C2 EF &lt;600kW'!$Y40</f>
        <v>135.66273983466971</v>
      </c>
      <c r="X40" s="48">
        <f>'[1]Real Base &amp; Ctl'!$R35</f>
        <v>1799.9124641840217</v>
      </c>
      <c r="Y40" s="48">
        <f>SUM('[2]C2 EF &lt;600kW'!Z40,'[2]C2 EF 600-1000kW'!Y40,'[2]C2 EF 1000-1400kW'!Y40,'[2]C2 EF 1400-3700kW'!Y40,'[2]C2 EF &gt;=3700kW'!Y40)</f>
        <v>2463.4999955399808</v>
      </c>
      <c r="Z40" s="48">
        <f t="shared" si="6"/>
        <v>2463.499994617463</v>
      </c>
      <c r="AA40" s="322"/>
      <c r="AB40" s="48">
        <f>SUM('[2]C2 EF &lt;600kW'!K40,'[2]C2 EF 600-1000kW'!K40,'[2]C2 EF 1000-1400kW'!K40,'[2]C2 EF 1400-3700kW'!K40,'[2]C2 EF &gt;=3700kW'!K40)</f>
        <v>2276.3189662885043</v>
      </c>
      <c r="AC40" s="48">
        <f>SUM('[2]C2 EF &lt;600kW'!L40,'[2]C2 EF 600-1000kW'!L40,'[2]C2 EF 1000-1400kW'!L40,'[2]C2 EF 1400-3700kW'!L40,'[2]C2 EF &gt;=3700kW'!L40)</f>
        <v>2161.7464067317228</v>
      </c>
      <c r="AD40" s="48">
        <f>SUM('[2]C2 EF &lt;600kW'!M40,'[2]C2 EF 600-1000kW'!M40,'[2]C2 EF 1000-1400kW'!M40,'[2]C2 EF 1400-3700kW'!M40,'[2]C2 EF &gt;=3700kW'!M40)</f>
        <v>89206.982670991507</v>
      </c>
      <c r="AE40" s="48">
        <f>SUM('[2]C2 EF &lt;600kW'!N40,'[2]C2 EF 600-1000kW'!N40,'[2]C2 EF 1000-1400kW'!N40,'[2]C2 EF 1400-3700kW'!N40,'[2]C2 EF &gt;=3700kW'!N40)</f>
        <v>145869.87449006323</v>
      </c>
      <c r="AF40" s="48">
        <f>SUM('[2]C2 EF &lt;600kW'!O40,'[2]C2 EF 600-1000kW'!O40,'[2]C2 EF 1000-1400kW'!O40,'[2]C2 EF 1400-3700kW'!O40,'[2]C2 EF &gt;=3700kW'!O40)</f>
        <v>6216.1770372589035</v>
      </c>
      <c r="AG40" s="48">
        <f>SUM('[2]C2 EF &lt;600kW'!P40,'[2]C2 EF 600-1000kW'!P40,'[2]C2 EF 1000-1400kW'!P40,'[2]C2 EF 1400-3700kW'!P40,'[2]C2 EF &gt;=3700kW'!P40)</f>
        <v>6029.6917261411363</v>
      </c>
      <c r="AH40" s="48">
        <f>SUM('[2]C2 EF &lt;600kW'!Q40,'[2]C2 EF 600-1000kW'!Q40,'[2]C2 EF 1000-1400kW'!Q40,'[2]C2 EF 1400-3700kW'!Q40,'[2]C2 EF &gt;=3700kW'!Q40)</f>
        <v>2460.4416511724689</v>
      </c>
      <c r="AI40" s="48">
        <f>SUM('[2]C2 EF &lt;600kW'!R40,'[2]C2 EF 600-1000kW'!R40,'[2]C2 EF 1000-1400kW'!R40,'[2]C2 EF 1400-3700kW'!R40,'[2]C2 EF &gt;=3700kW'!R40)</f>
        <v>29629380.735291455</v>
      </c>
    </row>
    <row r="41" spans="1:35" x14ac:dyDescent="0.25">
      <c r="A41" s="237">
        <v>2033</v>
      </c>
      <c r="B41" s="238">
        <v>39934582852.190941</v>
      </c>
      <c r="C41" s="265">
        <f t="shared" si="1"/>
        <v>4.8372798843069539E-2</v>
      </c>
      <c r="D41" s="240">
        <f t="shared" si="1"/>
        <v>4.5938080572715617E-2</v>
      </c>
      <c r="E41" s="240">
        <f t="shared" si="1"/>
        <v>2.0404095147258872</v>
      </c>
      <c r="F41" s="240">
        <f t="shared" si="1"/>
        <v>3.1161863747348719</v>
      </c>
      <c r="G41" s="240">
        <f t="shared" si="1"/>
        <v>0.13292917809218166</v>
      </c>
      <c r="H41" s="240">
        <f t="shared" si="1"/>
        <v>0.1289413027494162</v>
      </c>
      <c r="I41" s="240">
        <f t="shared" si="1"/>
        <v>5.6396327063603403E-2</v>
      </c>
      <c r="J41" s="241">
        <f t="shared" ref="J41:J58" si="7">R41*$C$5/$B41</f>
        <v>679.14158656966617</v>
      </c>
      <c r="K41" s="242">
        <f>'[1]Real Base &amp; Ctl'!L36</f>
        <v>2129.387166709756</v>
      </c>
      <c r="L41" s="243">
        <f>'[1]Real Base &amp; Ctl'!M36</f>
        <v>2022.2100348620665</v>
      </c>
      <c r="M41" s="243">
        <f>'[1]Real Base &amp; Ctl'!N36</f>
        <v>89819.525423476211</v>
      </c>
      <c r="N41" s="243">
        <f>'[1]Real Base &amp; Ctl'!O36</f>
        <v>137175.59112019264</v>
      </c>
      <c r="O41" s="243">
        <f>'[1]Real Base &amp; Ctl'!P36</f>
        <v>5851.5879312474699</v>
      </c>
      <c r="P41" s="243">
        <f>'[1]Real Base &amp; Ctl'!Q36</f>
        <v>5676.0402933100449</v>
      </c>
      <c r="Q41" s="244">
        <f t="shared" si="3"/>
        <v>2482.5856260332689</v>
      </c>
      <c r="R41" s="245">
        <f t="shared" si="2"/>
        <v>29896045.16190907</v>
      </c>
      <c r="S41" s="246">
        <f>'[2]C2 EF &lt;600kW'!$S41</f>
        <v>135.49431954767732</v>
      </c>
      <c r="T41" s="247">
        <f t="shared" si="4"/>
        <v>2639943941.181427</v>
      </c>
      <c r="U41" s="248">
        <f t="shared" si="5"/>
        <v>9371800.9911940657</v>
      </c>
      <c r="V41" s="322"/>
      <c r="W41" s="205">
        <f>'[2]C2 EF &lt;600kW'!$Y41</f>
        <v>135.62531064593219</v>
      </c>
      <c r="X41" s="48">
        <f>'[1]Real Base &amp; Ctl'!$R36</f>
        <v>1782.6974338280354</v>
      </c>
      <c r="Y41" s="48">
        <f>SUM('[2]C2 EF &lt;600kW'!Z41,'[2]C2 EF 600-1000kW'!Y41,'[2]C2 EF 1000-1400kW'!Y41,'[2]C2 EF 1400-3700kW'!Y41,'[2]C2 EF &gt;=3700kW'!Y41)</f>
        <v>2484.9857016877427</v>
      </c>
      <c r="Z41" s="48">
        <f t="shared" si="6"/>
        <v>2484.9857007569303</v>
      </c>
      <c r="AA41" s="322"/>
      <c r="AB41" s="48">
        <f>SUM('[2]C2 EF &lt;600kW'!K41,'[2]C2 EF 600-1000kW'!K41,'[2]C2 EF 1000-1400kW'!K41,'[2]C2 EF 1400-3700kW'!K41,'[2]C2 EF &gt;=3700kW'!K41)</f>
        <v>2129.3871667097555</v>
      </c>
      <c r="AC41" s="48">
        <f>SUM('[2]C2 EF &lt;600kW'!L41,'[2]C2 EF 600-1000kW'!L41,'[2]C2 EF 1000-1400kW'!L41,'[2]C2 EF 1400-3700kW'!L41,'[2]C2 EF &gt;=3700kW'!L41)</f>
        <v>2022.2100348620665</v>
      </c>
      <c r="AD41" s="48">
        <f>SUM('[2]C2 EF &lt;600kW'!M41,'[2]C2 EF 600-1000kW'!M41,'[2]C2 EF 1000-1400kW'!M41,'[2]C2 EF 1400-3700kW'!M41,'[2]C2 EF &gt;=3700kW'!M41)</f>
        <v>89819.525423476211</v>
      </c>
      <c r="AE41" s="48">
        <f>SUM('[2]C2 EF &lt;600kW'!N41,'[2]C2 EF 600-1000kW'!N41,'[2]C2 EF 1000-1400kW'!N41,'[2]C2 EF 1400-3700kW'!N41,'[2]C2 EF &gt;=3700kW'!N41)</f>
        <v>137175.59112019261</v>
      </c>
      <c r="AF41" s="48">
        <f>SUM('[2]C2 EF &lt;600kW'!O41,'[2]C2 EF 600-1000kW'!O41,'[2]C2 EF 1000-1400kW'!O41,'[2]C2 EF 1400-3700kW'!O41,'[2]C2 EF &gt;=3700kW'!O41)</f>
        <v>5851.5879312474699</v>
      </c>
      <c r="AG41" s="48">
        <f>SUM('[2]C2 EF &lt;600kW'!P41,'[2]C2 EF 600-1000kW'!P41,'[2]C2 EF 1000-1400kW'!P41,'[2]C2 EF 1400-3700kW'!P41,'[2]C2 EF &gt;=3700kW'!P41)</f>
        <v>5676.0402933100449</v>
      </c>
      <c r="AH41" s="48">
        <f>SUM('[2]C2 EF &lt;600kW'!Q41,'[2]C2 EF 600-1000kW'!Q41,'[2]C2 EF 1000-1400kW'!Q41,'[2]C2 EF 1400-3700kW'!Q41,'[2]C2 EF &gt;=3700kW'!Q41)</f>
        <v>2482.5856260332694</v>
      </c>
      <c r="AI41" s="48">
        <f>SUM('[2]C2 EF &lt;600kW'!R41,'[2]C2 EF 600-1000kW'!R41,'[2]C2 EF 1000-1400kW'!R41,'[2]C2 EF 1400-3700kW'!R41,'[2]C2 EF &gt;=3700kW'!R41)</f>
        <v>29896045.161909074</v>
      </c>
    </row>
    <row r="42" spans="1:35" x14ac:dyDescent="0.25">
      <c r="A42" s="237">
        <v>2034</v>
      </c>
      <c r="B42" s="238">
        <v>40293994097.860657</v>
      </c>
      <c r="C42" s="265">
        <f t="shared" ref="C42:I58" si="8">K42*$C$5/$B42</f>
        <v>4.4719213064157472E-2</v>
      </c>
      <c r="D42" s="240">
        <f t="shared" si="8"/>
        <v>4.2468388474983361E-2</v>
      </c>
      <c r="E42" s="240">
        <f t="shared" si="8"/>
        <v>2.0365580003293253</v>
      </c>
      <c r="F42" s="240">
        <f t="shared" si="8"/>
        <v>2.8992994174812963</v>
      </c>
      <c r="G42" s="240">
        <f t="shared" si="8"/>
        <v>0.12354806454826972</v>
      </c>
      <c r="H42" s="240">
        <f t="shared" si="8"/>
        <v>0.11984162261182163</v>
      </c>
      <c r="I42" s="240">
        <f t="shared" si="8"/>
        <v>5.6396327063609065E-2</v>
      </c>
      <c r="J42" s="241">
        <f t="shared" si="7"/>
        <v>679.14158656966617</v>
      </c>
      <c r="K42" s="242">
        <f>'[1]Real Base &amp; Ctl'!L37</f>
        <v>1986.2720654539828</v>
      </c>
      <c r="L42" s="243">
        <f>'[1]Real Base &amp; Ctl'!M37</f>
        <v>1886.298257791057</v>
      </c>
      <c r="M42" s="243">
        <f>'[1]Real Base &amp; Ctl'!N37</f>
        <v>90456.830265046927</v>
      </c>
      <c r="N42" s="243">
        <f>'[1]Real Base &amp; Ctl'!O37</f>
        <v>128776.80638226145</v>
      </c>
      <c r="O42" s="243">
        <f>'[1]Real Base &amp; Ctl'!P37</f>
        <v>5487.575754096225</v>
      </c>
      <c r="P42" s="243">
        <f>'[1]Real Base &amp; Ctl'!Q37</f>
        <v>5322.9484814733378</v>
      </c>
      <c r="Q42" s="244">
        <f t="shared" si="3"/>
        <v>2504.9288966678196</v>
      </c>
      <c r="R42" s="245">
        <f t="shared" si="2"/>
        <v>30165109.568366252</v>
      </c>
      <c r="S42" s="246">
        <f>'[2]C2 EF &lt;600kW'!$S42</f>
        <v>135.49431954767732</v>
      </c>
      <c r="T42" s="247">
        <f t="shared" si="4"/>
        <v>2663703436.65206</v>
      </c>
      <c r="U42" s="248">
        <f t="shared" si="5"/>
        <v>9456147.2001148127</v>
      </c>
      <c r="V42" s="322"/>
      <c r="W42" s="205">
        <f>'[2]C2 EF &lt;600kW'!$Y42</f>
        <v>135.58785456007755</v>
      </c>
      <c r="X42" s="48">
        <f>'[1]Real Base &amp; Ctl'!$R37</f>
        <v>1766.1162210796042</v>
      </c>
      <c r="Y42" s="48">
        <f>SUM('[2]C2 EF &lt;600kW'!Z42,'[2]C2 EF 600-1000kW'!Y42,'[2]C2 EF 1000-1400kW'!Y42,'[2]C2 EF 1400-3700kW'!Y42,'[2]C2 EF &gt;=3700kW'!Y42)</f>
        <v>2506.6581097905073</v>
      </c>
      <c r="Z42" s="48">
        <f t="shared" si="6"/>
        <v>2506.6581088513267</v>
      </c>
      <c r="AA42" s="322"/>
      <c r="AB42" s="48">
        <f>SUM('[2]C2 EF &lt;600kW'!K42,'[2]C2 EF 600-1000kW'!K42,'[2]C2 EF 1000-1400kW'!K42,'[2]C2 EF 1400-3700kW'!K42,'[2]C2 EF &gt;=3700kW'!K42)</f>
        <v>1986.2720654539826</v>
      </c>
      <c r="AC42" s="48">
        <f>SUM('[2]C2 EF &lt;600kW'!L42,'[2]C2 EF 600-1000kW'!L42,'[2]C2 EF 1000-1400kW'!L42,'[2]C2 EF 1400-3700kW'!L42,'[2]C2 EF &gt;=3700kW'!L42)</f>
        <v>1886.2982577910568</v>
      </c>
      <c r="AD42" s="48">
        <f>SUM('[2]C2 EF &lt;600kW'!M42,'[2]C2 EF 600-1000kW'!M42,'[2]C2 EF 1000-1400kW'!M42,'[2]C2 EF 1400-3700kW'!M42,'[2]C2 EF &gt;=3700kW'!M42)</f>
        <v>90456.830265046927</v>
      </c>
      <c r="AE42" s="48">
        <f>SUM('[2]C2 EF &lt;600kW'!N42,'[2]C2 EF 600-1000kW'!N42,'[2]C2 EF 1000-1400kW'!N42,'[2]C2 EF 1400-3700kW'!N42,'[2]C2 EF &gt;=3700kW'!N42)</f>
        <v>128776.80638226143</v>
      </c>
      <c r="AF42" s="48">
        <f>SUM('[2]C2 EF &lt;600kW'!O42,'[2]C2 EF 600-1000kW'!O42,'[2]C2 EF 1000-1400kW'!O42,'[2]C2 EF 1400-3700kW'!O42,'[2]C2 EF &gt;=3700kW'!O42)</f>
        <v>5487.575754096224</v>
      </c>
      <c r="AG42" s="48">
        <f>SUM('[2]C2 EF &lt;600kW'!P42,'[2]C2 EF 600-1000kW'!P42,'[2]C2 EF 1000-1400kW'!P42,'[2]C2 EF 1400-3700kW'!P42,'[2]C2 EF &gt;=3700kW'!P42)</f>
        <v>5322.9484814733378</v>
      </c>
      <c r="AH42" s="48">
        <f>SUM('[2]C2 EF &lt;600kW'!Q42,'[2]C2 EF 600-1000kW'!Q42,'[2]C2 EF 1000-1400kW'!Q42,'[2]C2 EF 1400-3700kW'!Q42,'[2]C2 EF &gt;=3700kW'!Q42)</f>
        <v>2504.9288966678196</v>
      </c>
      <c r="AI42" s="48">
        <f>SUM('[2]C2 EF &lt;600kW'!R42,'[2]C2 EF 600-1000kW'!R42,'[2]C2 EF 1000-1400kW'!R42,'[2]C2 EF 1400-3700kW'!R42,'[2]C2 EF &gt;=3700kW'!R42)</f>
        <v>30165109.568366252</v>
      </c>
    </row>
    <row r="43" spans="1:35" x14ac:dyDescent="0.25">
      <c r="A43" s="237">
        <v>2035</v>
      </c>
      <c r="B43" s="238">
        <v>40656640044.741402</v>
      </c>
      <c r="C43" s="265">
        <f t="shared" si="8"/>
        <v>4.1229577320038298E-2</v>
      </c>
      <c r="D43" s="240">
        <f t="shared" si="8"/>
        <v>3.9154394415990779E-2</v>
      </c>
      <c r="E43" s="240">
        <f t="shared" si="8"/>
        <v>2.0331692379101809</v>
      </c>
      <c r="F43" s="240">
        <f t="shared" si="8"/>
        <v>2.693795925448327</v>
      </c>
      <c r="G43" s="240">
        <f t="shared" si="8"/>
        <v>0.11442770255871793</v>
      </c>
      <c r="H43" s="240">
        <f t="shared" si="8"/>
        <v>0.1109948714819564</v>
      </c>
      <c r="I43" s="240">
        <f t="shared" si="8"/>
        <v>5.63963270636147E-2</v>
      </c>
      <c r="J43" s="241">
        <f t="shared" si="7"/>
        <v>679.14158656966606</v>
      </c>
      <c r="K43" s="242">
        <f>'[1]Real Base &amp; Ctl'!L38</f>
        <v>1847.7560417271029</v>
      </c>
      <c r="L43" s="243">
        <f>'[1]Real Base &amp; Ctl'!M38</f>
        <v>1754.7540757142476</v>
      </c>
      <c r="M43" s="243">
        <f>'[1]Real Base &amp; Ctl'!N38</f>
        <v>91119.070031706462</v>
      </c>
      <c r="N43" s="243">
        <f>'[1]Real Base &amp; Ctl'!O38</f>
        <v>120725.89679467457</v>
      </c>
      <c r="O43" s="243">
        <f>'[1]Real Base &amp; Ctl'!P38</f>
        <v>5128.2232922883268</v>
      </c>
      <c r="P43" s="243">
        <f>'[1]Real Base &amp; Ctl'!Q38</f>
        <v>4974.376593519677</v>
      </c>
      <c r="Q43" s="244">
        <f t="shared" si="3"/>
        <v>2527.4732567380825</v>
      </c>
      <c r="R43" s="245">
        <f t="shared" si="2"/>
        <v>30436595.55448154</v>
      </c>
      <c r="S43" s="246">
        <f>'[2]C2 EF &lt;600kW'!$S43</f>
        <v>135.49431954767732</v>
      </c>
      <c r="T43" s="247">
        <f t="shared" si="4"/>
        <v>2687676767.5819283</v>
      </c>
      <c r="U43" s="248">
        <f t="shared" si="5"/>
        <v>9541252.5249158442</v>
      </c>
      <c r="V43" s="322"/>
      <c r="W43" s="205">
        <f>'[2]C2 EF &lt;600kW'!$Y43</f>
        <v>135.55037193011424</v>
      </c>
      <c r="X43" s="48">
        <f>'[1]Real Base &amp; Ctl'!$R38</f>
        <v>1750.2386893499834</v>
      </c>
      <c r="Y43" s="48">
        <f>SUM('[2]C2 EF &lt;600kW'!Z43,'[2]C2 EF 600-1000kW'!Y43,'[2]C2 EF 1000-1400kW'!Y43,'[2]C2 EF 1400-3700kW'!Y43,'[2]C2 EF &gt;=3700kW'!Y43)</f>
        <v>2528.5188422508827</v>
      </c>
      <c r="Z43" s="48">
        <f t="shared" si="6"/>
        <v>2528.5188413032574</v>
      </c>
      <c r="AA43" s="322"/>
      <c r="AB43" s="48">
        <f>SUM('[2]C2 EF &lt;600kW'!K43,'[2]C2 EF 600-1000kW'!K43,'[2]C2 EF 1000-1400kW'!K43,'[2]C2 EF 1400-3700kW'!K43,'[2]C2 EF &gt;=3700kW'!K43)</f>
        <v>1847.7560417271029</v>
      </c>
      <c r="AC43" s="48">
        <f>SUM('[2]C2 EF &lt;600kW'!L43,'[2]C2 EF 600-1000kW'!L43,'[2]C2 EF 1000-1400kW'!L43,'[2]C2 EF 1400-3700kW'!L43,'[2]C2 EF &gt;=3700kW'!L43)</f>
        <v>1754.7540757142478</v>
      </c>
      <c r="AD43" s="48">
        <f>SUM('[2]C2 EF &lt;600kW'!M43,'[2]C2 EF 600-1000kW'!M43,'[2]C2 EF 1000-1400kW'!M43,'[2]C2 EF 1400-3700kW'!M43,'[2]C2 EF &gt;=3700kW'!M43)</f>
        <v>91119.070031706462</v>
      </c>
      <c r="AE43" s="48">
        <f>SUM('[2]C2 EF &lt;600kW'!N43,'[2]C2 EF 600-1000kW'!N43,'[2]C2 EF 1000-1400kW'!N43,'[2]C2 EF 1400-3700kW'!N43,'[2]C2 EF &gt;=3700kW'!N43)</f>
        <v>120725.89679467457</v>
      </c>
      <c r="AF43" s="48">
        <f>SUM('[2]C2 EF &lt;600kW'!O43,'[2]C2 EF 600-1000kW'!O43,'[2]C2 EF 1000-1400kW'!O43,'[2]C2 EF 1400-3700kW'!O43,'[2]C2 EF &gt;=3700kW'!O43)</f>
        <v>5128.2232922883268</v>
      </c>
      <c r="AG43" s="48">
        <f>SUM('[2]C2 EF &lt;600kW'!P43,'[2]C2 EF 600-1000kW'!P43,'[2]C2 EF 1000-1400kW'!P43,'[2]C2 EF 1400-3700kW'!P43,'[2]C2 EF &gt;=3700kW'!P43)</f>
        <v>4974.376593519677</v>
      </c>
      <c r="AH43" s="48">
        <f>SUM('[2]C2 EF &lt;600kW'!Q43,'[2]C2 EF 600-1000kW'!Q43,'[2]C2 EF 1000-1400kW'!Q43,'[2]C2 EF 1400-3700kW'!Q43,'[2]C2 EF &gt;=3700kW'!Q43)</f>
        <v>2527.4732567380825</v>
      </c>
      <c r="AI43" s="48">
        <f>SUM('[2]C2 EF &lt;600kW'!R43,'[2]C2 EF 600-1000kW'!R43,'[2]C2 EF 1000-1400kW'!R43,'[2]C2 EF 1400-3700kW'!R43,'[2]C2 EF &gt;=3700kW'!R43)</f>
        <v>30436595.554481544</v>
      </c>
    </row>
    <row r="44" spans="1:35" x14ac:dyDescent="0.25">
      <c r="A44" s="237">
        <v>2036</v>
      </c>
      <c r="B44" s="238">
        <v>41022549805.144073</v>
      </c>
      <c r="C44" s="265">
        <f t="shared" si="8"/>
        <v>3.7997096666071054E-2</v>
      </c>
      <c r="D44" s="240">
        <f t="shared" si="8"/>
        <v>3.6084612218491033E-2</v>
      </c>
      <c r="E44" s="240">
        <f t="shared" si="8"/>
        <v>2.0300670171632862</v>
      </c>
      <c r="F44" s="240">
        <f t="shared" si="8"/>
        <v>2.5041540820236001</v>
      </c>
      <c r="G44" s="240">
        <f t="shared" si="8"/>
        <v>0.10603377703249882</v>
      </c>
      <c r="H44" s="240">
        <f t="shared" si="8"/>
        <v>0.10285276372152383</v>
      </c>
      <c r="I44" s="240">
        <f t="shared" si="8"/>
        <v>5.6396327063620376E-2</v>
      </c>
      <c r="J44" s="241">
        <f t="shared" si="7"/>
        <v>679.14158656966606</v>
      </c>
      <c r="K44" s="242">
        <f>'[1]Real Base &amp; Ctl'!L39</f>
        <v>1718.2142971615392</v>
      </c>
      <c r="L44" s="243">
        <f>'[1]Real Base &amp; Ctl'!M39</f>
        <v>1631.7324759368844</v>
      </c>
      <c r="M44" s="243">
        <f>'[1]Real Base &amp; Ctl'!N39</f>
        <v>91798.860416634852</v>
      </c>
      <c r="N44" s="243">
        <f>'[1]Real Base &amp; Ctl'!O39</f>
        <v>113236.89764619275</v>
      </c>
      <c r="O44" s="243">
        <f>'[1]Real Base &amp; Ctl'!P39</f>
        <v>4794.8071738323379</v>
      </c>
      <c r="P44" s="243">
        <f>'[1]Real Base &amp; Ctl'!Q39</f>
        <v>4650.9629586173669</v>
      </c>
      <c r="Q44" s="244">
        <f t="shared" si="3"/>
        <v>2550.2205160489816</v>
      </c>
      <c r="R44" s="245">
        <f t="shared" si="2"/>
        <v>30710524.914471876</v>
      </c>
      <c r="S44" s="246">
        <f>'[2]C2 EF &lt;600kW'!$S44</f>
        <v>135.49431954767732</v>
      </c>
      <c r="T44" s="247">
        <f t="shared" si="4"/>
        <v>2711865858.4901657</v>
      </c>
      <c r="U44" s="248">
        <f t="shared" si="5"/>
        <v>9627123.7976400871</v>
      </c>
      <c r="V44" s="322"/>
      <c r="W44" s="205">
        <f>'[2]C2 EF &lt;600kW'!$Y44</f>
        <v>135.51286311009235</v>
      </c>
      <c r="X44" s="48">
        <f>'[1]Real Base &amp; Ctl'!$R39</f>
        <v>1735.290462479888</v>
      </c>
      <c r="Y44" s="48">
        <f>SUM('[2]C2 EF &lt;600kW'!Z44,'[2]C2 EF 600-1000kW'!Y44,'[2]C2 EF 1000-1400kW'!Y44,'[2]C2 EF 1400-3700kW'!Y44,'[2]C2 EF &gt;=3700kW'!Y44)</f>
        <v>2550.5695356497245</v>
      </c>
      <c r="Z44" s="48">
        <f t="shared" si="6"/>
        <v>2550.569534693579</v>
      </c>
      <c r="AA44" s="322"/>
      <c r="AB44" s="48">
        <f>SUM('[2]C2 EF &lt;600kW'!K44,'[2]C2 EF 600-1000kW'!K44,'[2]C2 EF 1000-1400kW'!K44,'[2]C2 EF 1400-3700kW'!K44,'[2]C2 EF &gt;=3700kW'!K44)</f>
        <v>1718.2142971615392</v>
      </c>
      <c r="AC44" s="48">
        <f>SUM('[2]C2 EF &lt;600kW'!L44,'[2]C2 EF 600-1000kW'!L44,'[2]C2 EF 1000-1400kW'!L44,'[2]C2 EF 1400-3700kW'!L44,'[2]C2 EF &gt;=3700kW'!L44)</f>
        <v>1631.7324759368842</v>
      </c>
      <c r="AD44" s="48">
        <f>SUM('[2]C2 EF &lt;600kW'!M44,'[2]C2 EF 600-1000kW'!M44,'[2]C2 EF 1000-1400kW'!M44,'[2]C2 EF 1400-3700kW'!M44,'[2]C2 EF &gt;=3700kW'!M44)</f>
        <v>91798.860416634852</v>
      </c>
      <c r="AE44" s="48">
        <f>SUM('[2]C2 EF &lt;600kW'!N44,'[2]C2 EF 600-1000kW'!N44,'[2]C2 EF 1000-1400kW'!N44,'[2]C2 EF 1400-3700kW'!N44,'[2]C2 EF &gt;=3700kW'!N44)</f>
        <v>113236.89764619275</v>
      </c>
      <c r="AF44" s="48">
        <f>SUM('[2]C2 EF &lt;600kW'!O44,'[2]C2 EF 600-1000kW'!O44,'[2]C2 EF 1000-1400kW'!O44,'[2]C2 EF 1400-3700kW'!O44,'[2]C2 EF &gt;=3700kW'!O44)</f>
        <v>4794.8071738323379</v>
      </c>
      <c r="AG44" s="48">
        <f>SUM('[2]C2 EF &lt;600kW'!P44,'[2]C2 EF 600-1000kW'!P44,'[2]C2 EF 1000-1400kW'!P44,'[2]C2 EF 1400-3700kW'!P44,'[2]C2 EF &gt;=3700kW'!P44)</f>
        <v>4650.9629586173669</v>
      </c>
      <c r="AH44" s="48">
        <f>SUM('[2]C2 EF &lt;600kW'!Q44,'[2]C2 EF 600-1000kW'!Q44,'[2]C2 EF 1000-1400kW'!Q44,'[2]C2 EF 1400-3700kW'!Q44,'[2]C2 EF &gt;=3700kW'!Q44)</f>
        <v>2550.2205160489821</v>
      </c>
      <c r="AI44" s="48">
        <f>SUM('[2]C2 EF &lt;600kW'!R44,'[2]C2 EF 600-1000kW'!R44,'[2]C2 EF 1000-1400kW'!R44,'[2]C2 EF 1400-3700kW'!R44,'[2]C2 EF &gt;=3700kW'!R44)</f>
        <v>30710524.91447188</v>
      </c>
    </row>
    <row r="45" spans="1:35" x14ac:dyDescent="0.25">
      <c r="A45" s="237">
        <v>2037</v>
      </c>
      <c r="B45" s="238">
        <v>41391752753.390366</v>
      </c>
      <c r="C45" s="265">
        <f t="shared" si="8"/>
        <v>3.5415617318288864E-2</v>
      </c>
      <c r="D45" s="240">
        <f t="shared" si="8"/>
        <v>3.3633064879666531E-2</v>
      </c>
      <c r="E45" s="240">
        <f t="shared" si="8"/>
        <v>2.027327766921593</v>
      </c>
      <c r="F45" s="240">
        <f t="shared" si="8"/>
        <v>2.3605684742719584</v>
      </c>
      <c r="G45" s="240">
        <f t="shared" si="8"/>
        <v>9.8715249429528029E-2</v>
      </c>
      <c r="H45" s="240">
        <f t="shared" si="8"/>
        <v>9.5753791946642186E-2</v>
      </c>
      <c r="I45" s="240">
        <f t="shared" si="8"/>
        <v>5.6396327063626052E-2</v>
      </c>
      <c r="J45" s="241">
        <f t="shared" si="7"/>
        <v>679.14158656966606</v>
      </c>
      <c r="K45" s="242">
        <f>'[1]Real Base &amp; Ctl'!L40</f>
        <v>1615.8941073538149</v>
      </c>
      <c r="L45" s="243">
        <f>'[1]Real Base &amp; Ctl'!M40</f>
        <v>1534.5623051793111</v>
      </c>
      <c r="M45" s="243">
        <f>'[1]Real Base &amp; Ctl'!N40</f>
        <v>92500.067492869857</v>
      </c>
      <c r="N45" s="243">
        <f>'[1]Real Base &amp; Ctl'!O40</f>
        <v>107704.7070308004</v>
      </c>
      <c r="O45" s="243">
        <f>'[1]Real Base &amp; Ctl'!P40</f>
        <v>4504.0409270732262</v>
      </c>
      <c r="P45" s="243">
        <f>'[1]Real Base &amp; Ctl'!Q40</f>
        <v>4368.9196992610296</v>
      </c>
      <c r="Q45" s="244">
        <f t="shared" si="3"/>
        <v>2573.1725006936813</v>
      </c>
      <c r="R45" s="245">
        <f t="shared" si="2"/>
        <v>30986919.638702117</v>
      </c>
      <c r="S45" s="246">
        <f>'[2]C2 EF &lt;600kW'!$S45</f>
        <v>135.49431954767732</v>
      </c>
      <c r="T45" s="247">
        <f t="shared" si="4"/>
        <v>2736272651.2165766</v>
      </c>
      <c r="U45" s="248">
        <f t="shared" si="5"/>
        <v>9713767.9118188452</v>
      </c>
      <c r="V45" s="322"/>
      <c r="W45" s="205">
        <f>'[2]C2 EF &lt;600kW'!$Y45</f>
        <v>135.47532845509099</v>
      </c>
      <c r="X45" s="48">
        <f>'[1]Real Base &amp; Ctl'!$R40</f>
        <v>1721.3621054886723</v>
      </c>
      <c r="Y45" s="48">
        <f>SUM('[2]C2 EF &lt;600kW'!Z45,'[2]C2 EF 600-1000kW'!Y45,'[2]C2 EF 1000-1400kW'!Y45,'[2]C2 EF 1400-3700kW'!Y45,'[2]C2 EF &gt;=3700kW'!Y45)</f>
        <v>2572.8118408714508</v>
      </c>
      <c r="Z45" s="48">
        <f t="shared" si="6"/>
        <v>2572.8118399067084</v>
      </c>
      <c r="AA45" s="322"/>
      <c r="AB45" s="48">
        <f>SUM('[2]C2 EF &lt;600kW'!K45,'[2]C2 EF 600-1000kW'!K45,'[2]C2 EF 1000-1400kW'!K45,'[2]C2 EF 1400-3700kW'!K45,'[2]C2 EF &gt;=3700kW'!K45)</f>
        <v>1615.8941073538147</v>
      </c>
      <c r="AC45" s="48">
        <f>SUM('[2]C2 EF &lt;600kW'!L45,'[2]C2 EF 600-1000kW'!L45,'[2]C2 EF 1000-1400kW'!L45,'[2]C2 EF 1400-3700kW'!L45,'[2]C2 EF &gt;=3700kW'!L45)</f>
        <v>1534.5623051793114</v>
      </c>
      <c r="AD45" s="48">
        <f>SUM('[2]C2 EF &lt;600kW'!M45,'[2]C2 EF 600-1000kW'!M45,'[2]C2 EF 1000-1400kW'!M45,'[2]C2 EF 1400-3700kW'!M45,'[2]C2 EF &gt;=3700kW'!M45)</f>
        <v>92500.067492869857</v>
      </c>
      <c r="AE45" s="48">
        <f>SUM('[2]C2 EF &lt;600kW'!N45,'[2]C2 EF 600-1000kW'!N45,'[2]C2 EF 1000-1400kW'!N45,'[2]C2 EF 1400-3700kW'!N45,'[2]C2 EF &gt;=3700kW'!N45)</f>
        <v>107704.70703080039</v>
      </c>
      <c r="AF45" s="48">
        <f>SUM('[2]C2 EF &lt;600kW'!O45,'[2]C2 EF 600-1000kW'!O45,'[2]C2 EF 1000-1400kW'!O45,'[2]C2 EF 1400-3700kW'!O45,'[2]C2 EF &gt;=3700kW'!O45)</f>
        <v>4504.0409270732262</v>
      </c>
      <c r="AG45" s="48">
        <f>SUM('[2]C2 EF &lt;600kW'!P45,'[2]C2 EF 600-1000kW'!P45,'[2]C2 EF 1000-1400kW'!P45,'[2]C2 EF 1400-3700kW'!P45,'[2]C2 EF &gt;=3700kW'!P45)</f>
        <v>4368.9196992610296</v>
      </c>
      <c r="AH45" s="48">
        <f>SUM('[2]C2 EF &lt;600kW'!Q45,'[2]C2 EF 600-1000kW'!Q45,'[2]C2 EF 1000-1400kW'!Q45,'[2]C2 EF 1400-3700kW'!Q45,'[2]C2 EF &gt;=3700kW'!Q45)</f>
        <v>2573.1725006936813</v>
      </c>
      <c r="AI45" s="48">
        <f>SUM('[2]C2 EF &lt;600kW'!R45,'[2]C2 EF 600-1000kW'!R45,'[2]C2 EF 1000-1400kW'!R45,'[2]C2 EF 1400-3700kW'!R45,'[2]C2 EF &gt;=3700kW'!R45)</f>
        <v>30986919.638702117</v>
      </c>
    </row>
    <row r="46" spans="1:35" x14ac:dyDescent="0.25">
      <c r="A46" s="237">
        <v>2038</v>
      </c>
      <c r="B46" s="238">
        <v>41764278528.170876</v>
      </c>
      <c r="C46" s="265">
        <f t="shared" si="8"/>
        <v>3.3429454493097636E-2</v>
      </c>
      <c r="D46" s="240">
        <f t="shared" si="8"/>
        <v>3.1746870363815433E-2</v>
      </c>
      <c r="E46" s="240">
        <f t="shared" si="8"/>
        <v>2.0248631798143339</v>
      </c>
      <c r="F46" s="240">
        <f t="shared" si="8"/>
        <v>2.2599600569559763</v>
      </c>
      <c r="G46" s="240">
        <f t="shared" si="8"/>
        <v>9.2179248336271752E-2</v>
      </c>
      <c r="H46" s="240">
        <f t="shared" si="8"/>
        <v>8.9413870886183605E-2</v>
      </c>
      <c r="I46" s="240">
        <f t="shared" si="8"/>
        <v>5.6396327063631735E-2</v>
      </c>
      <c r="J46" s="241">
        <f t="shared" si="7"/>
        <v>679.14158656966606</v>
      </c>
      <c r="K46" s="242">
        <f>'[1]Real Base &amp; Ctl'!L41</f>
        <v>1538.9997063823441</v>
      </c>
      <c r="L46" s="243">
        <f>'[1]Real Base &amp; Ctl'!M41</f>
        <v>1461.5381826992825</v>
      </c>
      <c r="M46" s="243">
        <f>'[1]Real Base &amp; Ctl'!N41</f>
        <v>93219.105320492497</v>
      </c>
      <c r="N46" s="243">
        <f>'[1]Real Base &amp; Ctl'!O41</f>
        <v>104042.31588072161</v>
      </c>
      <c r="O46" s="243">
        <f>'[1]Real Base &amp; Ctl'!P41</f>
        <v>4243.6778665759803</v>
      </c>
      <c r="P46" s="243">
        <f>'[1]Real Base &amp; Ctl'!Q41</f>
        <v>4116.367530578701</v>
      </c>
      <c r="Q46" s="244">
        <f t="shared" si="3"/>
        <v>2596.331053200186</v>
      </c>
      <c r="R46" s="245">
        <f t="shared" si="2"/>
        <v>31265801.915450435</v>
      </c>
      <c r="S46" s="246">
        <f>'[2]C2 EF &lt;600kW'!$S46</f>
        <v>135.49431954767732</v>
      </c>
      <c r="T46" s="247">
        <f t="shared" si="4"/>
        <v>2760899105.0775256</v>
      </c>
      <c r="U46" s="248">
        <f t="shared" si="5"/>
        <v>9801191.8230252154</v>
      </c>
      <c r="V46" s="322"/>
      <c r="W46" s="205">
        <f>'[2]C2 EF &lt;600kW'!$Y46</f>
        <v>135.43776832120531</v>
      </c>
      <c r="X46" s="48">
        <f>'[1]Real Base &amp; Ctl'!$R41</f>
        <v>1708.8335015978696</v>
      </c>
      <c r="Y46" s="48">
        <f>SUM('[2]C2 EF &lt;600kW'!Z46,'[2]C2 EF 600-1000kW'!Y46,'[2]C2 EF 1000-1400kW'!Y46,'[2]C2 EF 1400-3700kW'!Y46,'[2]C2 EF &gt;=3700kW'!Y46)</f>
        <v>2595.2474232304871</v>
      </c>
      <c r="Z46" s="48">
        <f t="shared" si="6"/>
        <v>2595.2474222570695</v>
      </c>
      <c r="AA46" s="322"/>
      <c r="AB46" s="48">
        <f>SUM('[2]C2 EF &lt;600kW'!K46,'[2]C2 EF 600-1000kW'!K46,'[2]C2 EF 1000-1400kW'!K46,'[2]C2 EF 1400-3700kW'!K46,'[2]C2 EF &gt;=3700kW'!K46)</f>
        <v>1538.9997063823439</v>
      </c>
      <c r="AC46" s="48">
        <f>SUM('[2]C2 EF &lt;600kW'!L46,'[2]C2 EF 600-1000kW'!L46,'[2]C2 EF 1000-1400kW'!L46,'[2]C2 EF 1400-3700kW'!L46,'[2]C2 EF &gt;=3700kW'!L46)</f>
        <v>1461.5381826992825</v>
      </c>
      <c r="AD46" s="48">
        <f>SUM('[2]C2 EF &lt;600kW'!M46,'[2]C2 EF 600-1000kW'!M46,'[2]C2 EF 1000-1400kW'!M46,'[2]C2 EF 1400-3700kW'!M46,'[2]C2 EF &gt;=3700kW'!M46)</f>
        <v>93219.105320492497</v>
      </c>
      <c r="AE46" s="48">
        <f>SUM('[2]C2 EF &lt;600kW'!N46,'[2]C2 EF 600-1000kW'!N46,'[2]C2 EF 1000-1400kW'!N46,'[2]C2 EF 1400-3700kW'!N46,'[2]C2 EF &gt;=3700kW'!N46)</f>
        <v>104042.31588072161</v>
      </c>
      <c r="AF46" s="48">
        <f>SUM('[2]C2 EF &lt;600kW'!O46,'[2]C2 EF 600-1000kW'!O46,'[2]C2 EF 1000-1400kW'!O46,'[2]C2 EF 1400-3700kW'!O46,'[2]C2 EF &gt;=3700kW'!O46)</f>
        <v>4243.6778665759803</v>
      </c>
      <c r="AG46" s="48">
        <f>SUM('[2]C2 EF &lt;600kW'!P46,'[2]C2 EF 600-1000kW'!P46,'[2]C2 EF 1000-1400kW'!P46,'[2]C2 EF 1400-3700kW'!P46,'[2]C2 EF &gt;=3700kW'!P46)</f>
        <v>4116.367530578701</v>
      </c>
      <c r="AH46" s="48">
        <f>SUM('[2]C2 EF &lt;600kW'!Q46,'[2]C2 EF 600-1000kW'!Q46,'[2]C2 EF 1000-1400kW'!Q46,'[2]C2 EF 1400-3700kW'!Q46,'[2]C2 EF &gt;=3700kW'!Q46)</f>
        <v>2596.331053200186</v>
      </c>
      <c r="AI46" s="48">
        <f>SUM('[2]C2 EF &lt;600kW'!R46,'[2]C2 EF 600-1000kW'!R46,'[2]C2 EF 1000-1400kW'!R46,'[2]C2 EF 1400-3700kW'!R46,'[2]C2 EF &gt;=3700kW'!R46)</f>
        <v>31265801.915450439</v>
      </c>
    </row>
    <row r="47" spans="1:35" x14ac:dyDescent="0.25">
      <c r="A47" s="237">
        <v>2039</v>
      </c>
      <c r="B47" s="238">
        <v>42140157034.924408</v>
      </c>
      <c r="C47" s="265">
        <f t="shared" si="8"/>
        <v>3.169684803849554E-2</v>
      </c>
      <c r="D47" s="240">
        <f t="shared" si="8"/>
        <v>3.0101470122028049E-2</v>
      </c>
      <c r="E47" s="240">
        <f t="shared" si="8"/>
        <v>2.0226679154565614</v>
      </c>
      <c r="F47" s="240">
        <f t="shared" si="8"/>
        <v>2.1755614580373979</v>
      </c>
      <c r="G47" s="240">
        <f t="shared" si="8"/>
        <v>8.6592594127001959E-2</v>
      </c>
      <c r="H47" s="240">
        <f t="shared" si="8"/>
        <v>8.3994816303191888E-2</v>
      </c>
      <c r="I47" s="240">
        <f t="shared" si="8"/>
        <v>5.6396327063637432E-2</v>
      </c>
      <c r="J47" s="241">
        <f t="shared" si="7"/>
        <v>679.14158656966595</v>
      </c>
      <c r="K47" s="242">
        <f>'[1]Real Base &amp; Ctl'!L42</f>
        <v>1472.3684107101908</v>
      </c>
      <c r="L47" s="243">
        <f>'[1]Real Base &amp; Ctl'!M42</f>
        <v>1398.2605989650435</v>
      </c>
      <c r="M47" s="243">
        <f>'[1]Real Base &amp; Ctl'!N42</f>
        <v>93956.103788565379</v>
      </c>
      <c r="N47" s="243">
        <f>'[1]Real Base &amp; Ctl'!O42</f>
        <v>101058.24915091171</v>
      </c>
      <c r="O47" s="243">
        <f>'[1]Real Base &amp; Ctl'!P42</f>
        <v>4022.3620985658727</v>
      </c>
      <c r="P47" s="243">
        <f>'[1]Real Base &amp; Ctl'!Q42</f>
        <v>3901.691235608896</v>
      </c>
      <c r="Q47" s="244">
        <f t="shared" si="3"/>
        <v>2619.6980326792518</v>
      </c>
      <c r="R47" s="245">
        <f t="shared" si="2"/>
        <v>31547194.132689483</v>
      </c>
      <c r="S47" s="246">
        <f>'[2]C2 EF &lt;600kW'!$S47</f>
        <v>135.49431954767732</v>
      </c>
      <c r="T47" s="247">
        <f t="shared" si="4"/>
        <v>2785747197.0232229</v>
      </c>
      <c r="U47" s="248">
        <f t="shared" si="5"/>
        <v>9889402.5494324416</v>
      </c>
      <c r="V47" s="322"/>
      <c r="W47" s="205">
        <f>'[2]C2 EF &lt;600kW'!$Y47</f>
        <v>135.40018306553361</v>
      </c>
      <c r="X47" s="48">
        <f>'[1]Real Base &amp; Ctl'!$R42</f>
        <v>1700.3952945918097</v>
      </c>
      <c r="Y47" s="48">
        <f>SUM('[2]C2 EF &lt;600kW'!Z47,'[2]C2 EF 600-1000kW'!Y47,'[2]C2 EF 1000-1400kW'!Y47,'[2]C2 EF 1400-3700kW'!Y47,'[2]C2 EF &gt;=3700kW'!Y47)</f>
        <v>2617.8779625988345</v>
      </c>
      <c r="Z47" s="48">
        <f t="shared" si="6"/>
        <v>2617.8779616166653</v>
      </c>
      <c r="AA47" s="322"/>
      <c r="AB47" s="48">
        <f>SUM('[2]C2 EF &lt;600kW'!K47,'[2]C2 EF 600-1000kW'!K47,'[2]C2 EF 1000-1400kW'!K47,'[2]C2 EF 1400-3700kW'!K47,'[2]C2 EF &gt;=3700kW'!K47)</f>
        <v>1472.3684107101908</v>
      </c>
      <c r="AC47" s="48">
        <f>SUM('[2]C2 EF &lt;600kW'!L47,'[2]C2 EF 600-1000kW'!L47,'[2]C2 EF 1000-1400kW'!L47,'[2]C2 EF 1400-3700kW'!L47,'[2]C2 EF &gt;=3700kW'!L47)</f>
        <v>1398.2605989650438</v>
      </c>
      <c r="AD47" s="48">
        <f>SUM('[2]C2 EF &lt;600kW'!M47,'[2]C2 EF 600-1000kW'!M47,'[2]C2 EF 1000-1400kW'!M47,'[2]C2 EF 1400-3700kW'!M47,'[2]C2 EF &gt;=3700kW'!M47)</f>
        <v>93956.103788565379</v>
      </c>
      <c r="AE47" s="48">
        <f>SUM('[2]C2 EF &lt;600kW'!N47,'[2]C2 EF 600-1000kW'!N47,'[2]C2 EF 1000-1400kW'!N47,'[2]C2 EF 1400-3700kW'!N47,'[2]C2 EF &gt;=3700kW'!N47)</f>
        <v>101058.2491509117</v>
      </c>
      <c r="AF47" s="48">
        <f>SUM('[2]C2 EF &lt;600kW'!O47,'[2]C2 EF 600-1000kW'!O47,'[2]C2 EF 1000-1400kW'!O47,'[2]C2 EF 1400-3700kW'!O47,'[2]C2 EF &gt;=3700kW'!O47)</f>
        <v>4022.3620985658727</v>
      </c>
      <c r="AG47" s="48">
        <f>SUM('[2]C2 EF &lt;600kW'!P47,'[2]C2 EF 600-1000kW'!P47,'[2]C2 EF 1000-1400kW'!P47,'[2]C2 EF 1400-3700kW'!P47,'[2]C2 EF &gt;=3700kW'!P47)</f>
        <v>3901.691235608896</v>
      </c>
      <c r="AH47" s="48">
        <f>SUM('[2]C2 EF &lt;600kW'!Q47,'[2]C2 EF 600-1000kW'!Q47,'[2]C2 EF 1000-1400kW'!Q47,'[2]C2 EF 1400-3700kW'!Q47,'[2]C2 EF &gt;=3700kW'!Q47)</f>
        <v>2619.6980326792518</v>
      </c>
      <c r="AI47" s="48">
        <f>SUM('[2]C2 EF &lt;600kW'!R47,'[2]C2 EF 600-1000kW'!R47,'[2]C2 EF 1000-1400kW'!R47,'[2]C2 EF 1400-3700kW'!R47,'[2]C2 EF &gt;=3700kW'!R47)</f>
        <v>31547194.132689491</v>
      </c>
    </row>
    <row r="48" spans="1:35" x14ac:dyDescent="0.25">
      <c r="A48" s="237">
        <v>2040</v>
      </c>
      <c r="B48" s="238">
        <v>42519418448.238724</v>
      </c>
      <c r="C48" s="265">
        <f t="shared" si="8"/>
        <v>3.0307338909545137E-2</v>
      </c>
      <c r="D48" s="240">
        <f t="shared" si="8"/>
        <v>2.8781898299662996E-2</v>
      </c>
      <c r="E48" s="240">
        <f t="shared" si="8"/>
        <v>2.0206555914870754</v>
      </c>
      <c r="F48" s="240">
        <f t="shared" si="8"/>
        <v>2.103996792540253</v>
      </c>
      <c r="G48" s="240">
        <f t="shared" si="8"/>
        <v>8.244123420642499E-2</v>
      </c>
      <c r="H48" s="240">
        <f t="shared" si="8"/>
        <v>7.9967997180232231E-2</v>
      </c>
      <c r="I48" s="240">
        <f t="shared" si="8"/>
        <v>5.6396327063643129E-2</v>
      </c>
      <c r="J48" s="241">
        <f t="shared" si="7"/>
        <v>679.14158656966606</v>
      </c>
      <c r="K48" s="242">
        <f>'[1]Real Base &amp; Ctl'!L43</f>
        <v>1420.493939467651</v>
      </c>
      <c r="L48" s="243">
        <f>'[1]Real Base &amp; Ctl'!M43</f>
        <v>1348.9970935115393</v>
      </c>
      <c r="M48" s="243">
        <f>'[1]Real Base &amp; Ctl'!N43</f>
        <v>94707.3918309211</v>
      </c>
      <c r="N48" s="243">
        <f>'[1]Real Base &amp; Ctl'!O43</f>
        <v>98613.563578870526</v>
      </c>
      <c r="O48" s="243">
        <f>'[1]Real Base &amp; Ctl'!P43</f>
        <v>3863.9906295295887</v>
      </c>
      <c r="P48" s="243">
        <f>'[1]Real Base &amp; Ctl'!Q43</f>
        <v>3748.0709106437007</v>
      </c>
      <c r="Q48" s="244">
        <f t="shared" si="3"/>
        <v>2643.2753149736322</v>
      </c>
      <c r="R48" s="245">
        <f t="shared" si="2"/>
        <v>31831118.879883688</v>
      </c>
      <c r="S48" s="246">
        <f>'[2]C2 EF &lt;600kW'!$S48</f>
        <v>135.49431954767732</v>
      </c>
      <c r="T48" s="247">
        <f t="shared" si="4"/>
        <v>2810818921.796432</v>
      </c>
      <c r="U48" s="248">
        <f t="shared" si="5"/>
        <v>9978407.172377333</v>
      </c>
      <c r="V48" s="322"/>
      <c r="W48" s="205">
        <f>'[2]C2 EF &lt;600kW'!$Y48</f>
        <v>135.36257304616419</v>
      </c>
      <c r="X48" s="48">
        <f>'[1]Real Base &amp; Ctl'!$R43</f>
        <v>1698.9248635849599</v>
      </c>
      <c r="Y48" s="48">
        <f>SUM('[2]C2 EF &lt;600kW'!Z48,'[2]C2 EF 600-1000kW'!Y48,'[2]C2 EF 1000-1400kW'!Y48,'[2]C2 EF 1400-3700kW'!Y48,'[2]C2 EF &gt;=3700kW'!Y48)</f>
        <v>2640.7051535347887</v>
      </c>
      <c r="Z48" s="48">
        <f t="shared" si="6"/>
        <v>2640.7051525437873</v>
      </c>
      <c r="AA48" s="322"/>
      <c r="AB48" s="48">
        <f>SUM('[2]C2 EF &lt;600kW'!K48,'[2]C2 EF 600-1000kW'!K48,'[2]C2 EF 1000-1400kW'!K48,'[2]C2 EF 1400-3700kW'!K48,'[2]C2 EF &gt;=3700kW'!K48)</f>
        <v>1420.4939394676508</v>
      </c>
      <c r="AC48" s="48">
        <f>SUM('[2]C2 EF &lt;600kW'!L48,'[2]C2 EF 600-1000kW'!L48,'[2]C2 EF 1000-1400kW'!L48,'[2]C2 EF 1400-3700kW'!L48,'[2]C2 EF &gt;=3700kW'!L48)</f>
        <v>1348.9970935115393</v>
      </c>
      <c r="AD48" s="48">
        <f>SUM('[2]C2 EF &lt;600kW'!M48,'[2]C2 EF 600-1000kW'!M48,'[2]C2 EF 1000-1400kW'!M48,'[2]C2 EF 1400-3700kW'!M48,'[2]C2 EF &gt;=3700kW'!M48)</f>
        <v>94707.3918309211</v>
      </c>
      <c r="AE48" s="48">
        <f>SUM('[2]C2 EF &lt;600kW'!N48,'[2]C2 EF 600-1000kW'!N48,'[2]C2 EF 1000-1400kW'!N48,'[2]C2 EF 1400-3700kW'!N48,'[2]C2 EF &gt;=3700kW'!N48)</f>
        <v>98613.563578870555</v>
      </c>
      <c r="AF48" s="48">
        <f>SUM('[2]C2 EF &lt;600kW'!O48,'[2]C2 EF 600-1000kW'!O48,'[2]C2 EF 1000-1400kW'!O48,'[2]C2 EF 1400-3700kW'!O48,'[2]C2 EF &gt;=3700kW'!O48)</f>
        <v>3863.9906295295882</v>
      </c>
      <c r="AG48" s="48">
        <f>SUM('[2]C2 EF &lt;600kW'!P48,'[2]C2 EF 600-1000kW'!P48,'[2]C2 EF 1000-1400kW'!P48,'[2]C2 EF 1400-3700kW'!P48,'[2]C2 EF &gt;=3700kW'!P48)</f>
        <v>3748.0709106437007</v>
      </c>
      <c r="AH48" s="48">
        <f>SUM('[2]C2 EF &lt;600kW'!Q48,'[2]C2 EF 600-1000kW'!Q48,'[2]C2 EF 1000-1400kW'!Q48,'[2]C2 EF 1400-3700kW'!Q48,'[2]C2 EF &gt;=3700kW'!Q48)</f>
        <v>2643.2753149736322</v>
      </c>
      <c r="AI48" s="48">
        <f>SUM('[2]C2 EF &lt;600kW'!R48,'[2]C2 EF 600-1000kW'!R48,'[2]C2 EF 1000-1400kW'!R48,'[2]C2 EF 1400-3700kW'!R48,'[2]C2 EF &gt;=3700kW'!R48)</f>
        <v>31831118.879883684</v>
      </c>
    </row>
    <row r="49" spans="1:35" x14ac:dyDescent="0.25">
      <c r="A49" s="237">
        <v>2041</v>
      </c>
      <c r="B49" s="238">
        <v>42902093214.272865</v>
      </c>
      <c r="C49" s="265">
        <f t="shared" si="8"/>
        <v>2.9202677946453082E-2</v>
      </c>
      <c r="D49" s="240">
        <f t="shared" si="8"/>
        <v>2.773283755598584E-2</v>
      </c>
      <c r="E49" s="240">
        <f t="shared" si="8"/>
        <v>2.0189029066287767</v>
      </c>
      <c r="F49" s="240">
        <f t="shared" si="8"/>
        <v>2.0414236491183155</v>
      </c>
      <c r="G49" s="240">
        <f t="shared" si="8"/>
        <v>7.9268618405605354E-2</v>
      </c>
      <c r="H49" s="240">
        <f t="shared" si="8"/>
        <v>7.6890559853437193E-2</v>
      </c>
      <c r="I49" s="240">
        <f t="shared" si="8"/>
        <v>5.6396327063643122E-2</v>
      </c>
      <c r="J49" s="241">
        <f t="shared" si="7"/>
        <v>679.14158656966629</v>
      </c>
      <c r="K49" s="242">
        <f>'[1]Real Base &amp; Ctl'!L44</f>
        <v>1381.0373522873861</v>
      </c>
      <c r="L49" s="243">
        <f>'[1]Real Base &amp; Ctl'!M44</f>
        <v>1311.5264504153715</v>
      </c>
      <c r="M49" s="243">
        <f>'[1]Real Base &amp; Ctl'!N44</f>
        <v>95476.87132695179</v>
      </c>
      <c r="N49" s="243">
        <f>'[1]Real Base &amp; Ctl'!O44</f>
        <v>96541.910178399878</v>
      </c>
      <c r="O49" s="243">
        <f>'[1]Real Base &amp; Ctl'!P44</f>
        <v>3748.7289036673019</v>
      </c>
      <c r="P49" s="243">
        <f>'[1]Real Base &amp; Ctl'!Q44</f>
        <v>3636.2670365572831</v>
      </c>
      <c r="Q49" s="244">
        <f t="shared" si="3"/>
        <v>2667.0647928083936</v>
      </c>
      <c r="R49" s="245">
        <f t="shared" si="2"/>
        <v>32117598.949802648</v>
      </c>
      <c r="S49" s="246">
        <f>'[2]C2 EF &lt;600kW'!$S49</f>
        <v>135.49431954767732</v>
      </c>
      <c r="T49" s="247">
        <f t="shared" si="4"/>
        <v>2836116292.0925994</v>
      </c>
      <c r="U49" s="248">
        <f t="shared" si="5"/>
        <v>10068212.836928729</v>
      </c>
      <c r="V49" s="322"/>
      <c r="W49" s="205">
        <f>'[2]C2 EF &lt;600kW'!$Y49</f>
        <v>135.36257304616419</v>
      </c>
      <c r="X49" s="48">
        <f>'[1]Real Base &amp; Ctl'!$R44</f>
        <v>1702.1721036203546</v>
      </c>
      <c r="Y49" s="48">
        <f>SUM('[2]C2 EF &lt;600kW'!Z49,'[2]C2 EF 600-1000kW'!Y49,'[2]C2 EF 1000-1400kW'!Y49,'[2]C2 EF 1400-3700kW'!Y49,'[2]C2 EF &gt;=3700kW'!Y49)</f>
        <v>2664.4714999166004</v>
      </c>
      <c r="Z49" s="48">
        <f t="shared" si="6"/>
        <v>2664.4714989166819</v>
      </c>
      <c r="AA49" s="322"/>
      <c r="AB49" s="48">
        <f>SUM('[2]C2 EF &lt;600kW'!K49,'[2]C2 EF 600-1000kW'!K49,'[2]C2 EF 1000-1400kW'!K49,'[2]C2 EF 1400-3700kW'!K49,'[2]C2 EF &gt;=3700kW'!K49)</f>
        <v>1381.0373522873861</v>
      </c>
      <c r="AC49" s="48">
        <f>SUM('[2]C2 EF &lt;600kW'!L49,'[2]C2 EF 600-1000kW'!L49,'[2]C2 EF 1000-1400kW'!L49,'[2]C2 EF 1400-3700kW'!L49,'[2]C2 EF &gt;=3700kW'!L49)</f>
        <v>1311.5264504153715</v>
      </c>
      <c r="AD49" s="48">
        <f>SUM('[2]C2 EF &lt;600kW'!M49,'[2]C2 EF 600-1000kW'!M49,'[2]C2 EF 1000-1400kW'!M49,'[2]C2 EF 1400-3700kW'!M49,'[2]C2 EF &gt;=3700kW'!M49)</f>
        <v>95476.87132695179</v>
      </c>
      <c r="AE49" s="48">
        <f>SUM('[2]C2 EF &lt;600kW'!N49,'[2]C2 EF 600-1000kW'!N49,'[2]C2 EF 1000-1400kW'!N49,'[2]C2 EF 1400-3700kW'!N49,'[2]C2 EF &gt;=3700kW'!N49)</f>
        <v>96541.910178399892</v>
      </c>
      <c r="AF49" s="48">
        <f>SUM('[2]C2 EF &lt;600kW'!O49,'[2]C2 EF 600-1000kW'!O49,'[2]C2 EF 1000-1400kW'!O49,'[2]C2 EF 1400-3700kW'!O49,'[2]C2 EF &gt;=3700kW'!O49)</f>
        <v>3748.7289036673019</v>
      </c>
      <c r="AG49" s="48">
        <f>SUM('[2]C2 EF &lt;600kW'!P49,'[2]C2 EF 600-1000kW'!P49,'[2]C2 EF 1000-1400kW'!P49,'[2]C2 EF 1400-3700kW'!P49,'[2]C2 EF &gt;=3700kW'!P49)</f>
        <v>3636.2670365572826</v>
      </c>
      <c r="AH49" s="48">
        <f>SUM('[2]C2 EF &lt;600kW'!Q49,'[2]C2 EF 600-1000kW'!Q49,'[2]C2 EF 1000-1400kW'!Q49,'[2]C2 EF 1400-3700kW'!Q49,'[2]C2 EF &gt;=3700kW'!Q49)</f>
        <v>2667.0647928083936</v>
      </c>
      <c r="AI49" s="48">
        <f>SUM('[2]C2 EF &lt;600kW'!R49,'[2]C2 EF 600-1000kW'!R49,'[2]C2 EF 1000-1400kW'!R49,'[2]C2 EF 1400-3700kW'!R49,'[2]C2 EF &gt;=3700kW'!R49)</f>
        <v>32117598.949802633</v>
      </c>
    </row>
    <row r="50" spans="1:35" x14ac:dyDescent="0.25">
      <c r="A50" s="237">
        <v>2042</v>
      </c>
      <c r="B50" s="238">
        <v>43288212053.201317</v>
      </c>
      <c r="C50" s="265">
        <f t="shared" si="8"/>
        <v>2.8238300175193982E-2</v>
      </c>
      <c r="D50" s="240">
        <f t="shared" si="8"/>
        <v>2.6816999216708434E-2</v>
      </c>
      <c r="E50" s="240">
        <f t="shared" si="8"/>
        <v>2.0173252063163467</v>
      </c>
      <c r="F50" s="240">
        <f t="shared" si="8"/>
        <v>1.9863890927441217</v>
      </c>
      <c r="G50" s="240">
        <f t="shared" si="8"/>
        <v>7.6488827229416856E-2</v>
      </c>
      <c r="H50" s="240">
        <f t="shared" si="8"/>
        <v>7.4194162412534334E-2</v>
      </c>
      <c r="I50" s="240">
        <f t="shared" si="8"/>
        <v>5.6396327063643115E-2</v>
      </c>
      <c r="J50" s="241">
        <f t="shared" si="7"/>
        <v>679.14158656966595</v>
      </c>
      <c r="K50" s="242">
        <f>'[1]Real Base &amp; Ctl'!L45</f>
        <v>1347.4493916263946</v>
      </c>
      <c r="L50" s="243">
        <f>'[1]Real Base &amp; Ctl'!M45</f>
        <v>1279.6290518769179</v>
      </c>
      <c r="M50" s="243">
        <f>'[1]Real Base &amp; Ctl'!N45</f>
        <v>96260.879907757393</v>
      </c>
      <c r="N50" s="243">
        <f>'[1]Real Base &amp; Ctl'!O45</f>
        <v>94784.6987228574</v>
      </c>
      <c r="O50" s="243">
        <f>'[1]Real Base &amp; Ctl'!P45</f>
        <v>3649.8239298069275</v>
      </c>
      <c r="P50" s="243">
        <f>'[1]Real Base &amp; Ctl'!Q45</f>
        <v>3540.3292119127191</v>
      </c>
      <c r="Q50" s="244">
        <f t="shared" si="3"/>
        <v>2691.0683759436693</v>
      </c>
      <c r="R50" s="245">
        <f t="shared" si="2"/>
        <v>32406657.340350855</v>
      </c>
      <c r="S50" s="246">
        <f>'[2]C2 EF &lt;600kW'!$S50</f>
        <v>135.49431954767732</v>
      </c>
      <c r="T50" s="247">
        <f t="shared" si="4"/>
        <v>2861641338.7214322</v>
      </c>
      <c r="U50" s="248">
        <f t="shared" si="5"/>
        <v>10158826.752461085</v>
      </c>
      <c r="V50" s="322"/>
      <c r="W50" s="205">
        <f>'[2]C2 EF &lt;600kW'!$Y50</f>
        <v>135.36257304616419</v>
      </c>
      <c r="X50" s="48">
        <f>'[1]Real Base &amp; Ctl'!$R45</f>
        <v>1706.9936296807734</v>
      </c>
      <c r="Y50" s="48">
        <f>SUM('[2]C2 EF &lt;600kW'!Z50,'[2]C2 EF 600-1000kW'!Y50,'[2]C2 EF 1000-1400kW'!Y50,'[2]C2 EF 1400-3700kW'!Y50,'[2]C2 EF &gt;=3700kW'!Y50)</f>
        <v>2688.4517434158497</v>
      </c>
      <c r="Z50" s="48">
        <f t="shared" si="6"/>
        <v>2688.4517424069313</v>
      </c>
      <c r="AA50" s="322"/>
      <c r="AB50" s="48">
        <f>SUM('[2]C2 EF &lt;600kW'!K50,'[2]C2 EF 600-1000kW'!K50,'[2]C2 EF 1000-1400kW'!K50,'[2]C2 EF 1400-3700kW'!K50,'[2]C2 EF &gt;=3700kW'!K50)</f>
        <v>1347.4493916263946</v>
      </c>
      <c r="AC50" s="48">
        <f>SUM('[2]C2 EF &lt;600kW'!L50,'[2]C2 EF 600-1000kW'!L50,'[2]C2 EF 1000-1400kW'!L50,'[2]C2 EF 1400-3700kW'!L50,'[2]C2 EF &gt;=3700kW'!L50)</f>
        <v>1279.6290518769179</v>
      </c>
      <c r="AD50" s="48">
        <f>SUM('[2]C2 EF &lt;600kW'!M50,'[2]C2 EF 600-1000kW'!M50,'[2]C2 EF 1000-1400kW'!M50,'[2]C2 EF 1400-3700kW'!M50,'[2]C2 EF &gt;=3700kW'!M50)</f>
        <v>96260.879907757408</v>
      </c>
      <c r="AE50" s="48">
        <f>SUM('[2]C2 EF &lt;600kW'!N50,'[2]C2 EF 600-1000kW'!N50,'[2]C2 EF 1000-1400kW'!N50,'[2]C2 EF 1400-3700kW'!N50,'[2]C2 EF &gt;=3700kW'!N50)</f>
        <v>94784.6987228574</v>
      </c>
      <c r="AF50" s="48">
        <f>SUM('[2]C2 EF &lt;600kW'!O50,'[2]C2 EF 600-1000kW'!O50,'[2]C2 EF 1000-1400kW'!O50,'[2]C2 EF 1400-3700kW'!O50,'[2]C2 EF &gt;=3700kW'!O50)</f>
        <v>3649.8239298069275</v>
      </c>
      <c r="AG50" s="48">
        <f>SUM('[2]C2 EF &lt;600kW'!P50,'[2]C2 EF 600-1000kW'!P50,'[2]C2 EF 1000-1400kW'!P50,'[2]C2 EF 1400-3700kW'!P50,'[2]C2 EF &gt;=3700kW'!P50)</f>
        <v>3540.3292119127195</v>
      </c>
      <c r="AH50" s="48">
        <f>SUM('[2]C2 EF &lt;600kW'!Q50,'[2]C2 EF 600-1000kW'!Q50,'[2]C2 EF 1000-1400kW'!Q50,'[2]C2 EF 1400-3700kW'!Q50,'[2]C2 EF &gt;=3700kW'!Q50)</f>
        <v>2691.0683759436693</v>
      </c>
      <c r="AI50" s="48">
        <f>SUM('[2]C2 EF &lt;600kW'!R50,'[2]C2 EF 600-1000kW'!R50,'[2]C2 EF 1000-1400kW'!R50,'[2]C2 EF 1400-3700kW'!R50,'[2]C2 EF &gt;=3700kW'!R50)</f>
        <v>32406657.340350851</v>
      </c>
    </row>
    <row r="51" spans="1:35" x14ac:dyDescent="0.25">
      <c r="A51" s="237">
        <v>2043</v>
      </c>
      <c r="B51" s="238">
        <v>43677805961.680122</v>
      </c>
      <c r="C51" s="265">
        <f t="shared" si="8"/>
        <v>2.7367472107975341E-2</v>
      </c>
      <c r="D51" s="240">
        <f t="shared" si="8"/>
        <v>2.5990002001875921E-2</v>
      </c>
      <c r="E51" s="240">
        <f t="shared" si="8"/>
        <v>2.0159189842254448</v>
      </c>
      <c r="F51" s="240">
        <f t="shared" si="8"/>
        <v>1.9367782528238193</v>
      </c>
      <c r="G51" s="240">
        <f t="shared" si="8"/>
        <v>7.3995403431466281E-2</v>
      </c>
      <c r="H51" s="240">
        <f t="shared" si="8"/>
        <v>7.1775541328522277E-2</v>
      </c>
      <c r="I51" s="240">
        <f t="shared" si="8"/>
        <v>5.6396327063643122E-2</v>
      </c>
      <c r="J51" s="241">
        <f t="shared" si="7"/>
        <v>679.14158656966595</v>
      </c>
      <c r="K51" s="242">
        <f>'[1]Real Base &amp; Ctl'!L46</f>
        <v>1317.6490781732505</v>
      </c>
      <c r="L51" s="243">
        <f>'[1]Real Base &amp; Ctl'!M46</f>
        <v>1251.3286592338561</v>
      </c>
      <c r="M51" s="243">
        <f>'[1]Real Base &amp; Ctl'!N46</f>
        <v>97059.523099414422</v>
      </c>
      <c r="N51" s="243">
        <f>'[1]Real Base &amp; Ctl'!O46</f>
        <v>93249.170745134688</v>
      </c>
      <c r="O51" s="243">
        <f>'[1]Real Base &amp; Ctl'!P46</f>
        <v>3562.6226176774353</v>
      </c>
      <c r="P51" s="243">
        <f>'[1]Real Base &amp; Ctl'!Q46</f>
        <v>3455.7439391471121</v>
      </c>
      <c r="Q51" s="244">
        <f t="shared" si="3"/>
        <v>2715.2879913271618</v>
      </c>
      <c r="R51" s="245">
        <f t="shared" si="2"/>
        <v>32698317.256414007</v>
      </c>
      <c r="S51" s="246">
        <f>'[2]C2 EF &lt;600kW'!$S51</f>
        <v>135.49431954767732</v>
      </c>
      <c r="T51" s="247">
        <f t="shared" si="4"/>
        <v>2887396110.7699246</v>
      </c>
      <c r="U51" s="248">
        <f t="shared" si="5"/>
        <v>10250256.193233233</v>
      </c>
      <c r="V51" s="322"/>
      <c r="W51" s="205">
        <f>'[2]C2 EF &lt;600kW'!$Y51</f>
        <v>135.36257304616419</v>
      </c>
      <c r="X51" s="48">
        <f>'[1]Real Base &amp; Ctl'!$R46</f>
        <v>1712.9626582308333</v>
      </c>
      <c r="Y51" s="48">
        <f>SUM('[2]C2 EF &lt;600kW'!Z51,'[2]C2 EF 600-1000kW'!Y51,'[2]C2 EF 1000-1400kW'!Y51,'[2]C2 EF 1400-3700kW'!Y51,'[2]C2 EF &gt;=3700kW'!Y51)</f>
        <v>2712.6478091065919</v>
      </c>
      <c r="Z51" s="48">
        <f t="shared" si="6"/>
        <v>2712.6478080885931</v>
      </c>
      <c r="AA51" s="322"/>
      <c r="AB51" s="48">
        <f>SUM('[2]C2 EF &lt;600kW'!K51,'[2]C2 EF 600-1000kW'!K51,'[2]C2 EF 1000-1400kW'!K51,'[2]C2 EF 1400-3700kW'!K51,'[2]C2 EF &gt;=3700kW'!K51)</f>
        <v>1317.6490781732505</v>
      </c>
      <c r="AC51" s="48">
        <f>SUM('[2]C2 EF &lt;600kW'!L51,'[2]C2 EF 600-1000kW'!L51,'[2]C2 EF 1000-1400kW'!L51,'[2]C2 EF 1400-3700kW'!L51,'[2]C2 EF &gt;=3700kW'!L51)</f>
        <v>1251.3286592338561</v>
      </c>
      <c r="AD51" s="48">
        <f>SUM('[2]C2 EF &lt;600kW'!M51,'[2]C2 EF 600-1000kW'!M51,'[2]C2 EF 1000-1400kW'!M51,'[2]C2 EF 1400-3700kW'!M51,'[2]C2 EF &gt;=3700kW'!M51)</f>
        <v>97059.523099414422</v>
      </c>
      <c r="AE51" s="48">
        <f>SUM('[2]C2 EF &lt;600kW'!N51,'[2]C2 EF 600-1000kW'!N51,'[2]C2 EF 1000-1400kW'!N51,'[2]C2 EF 1400-3700kW'!N51,'[2]C2 EF &gt;=3700kW'!N51)</f>
        <v>93249.170745134688</v>
      </c>
      <c r="AF51" s="48">
        <f>SUM('[2]C2 EF &lt;600kW'!O51,'[2]C2 EF 600-1000kW'!O51,'[2]C2 EF 1000-1400kW'!O51,'[2]C2 EF 1400-3700kW'!O51,'[2]C2 EF &gt;=3700kW'!O51)</f>
        <v>3562.6226176774353</v>
      </c>
      <c r="AG51" s="48">
        <f>SUM('[2]C2 EF &lt;600kW'!P51,'[2]C2 EF 600-1000kW'!P51,'[2]C2 EF 1000-1400kW'!P51,'[2]C2 EF 1400-3700kW'!P51,'[2]C2 EF &gt;=3700kW'!P51)</f>
        <v>3455.7439391471121</v>
      </c>
      <c r="AH51" s="48">
        <f>SUM('[2]C2 EF &lt;600kW'!Q51,'[2]C2 EF 600-1000kW'!Q51,'[2]C2 EF 1000-1400kW'!Q51,'[2]C2 EF 1400-3700kW'!Q51,'[2]C2 EF &gt;=3700kW'!Q51)</f>
        <v>2715.2879913271618</v>
      </c>
      <c r="AI51" s="48">
        <f>SUM('[2]C2 EF &lt;600kW'!R51,'[2]C2 EF 600-1000kW'!R51,'[2]C2 EF 1000-1400kW'!R51,'[2]C2 EF 1400-3700kW'!R51,'[2]C2 EF &gt;=3700kW'!R51)</f>
        <v>32698317.256414007</v>
      </c>
    </row>
    <row r="52" spans="1:35" x14ac:dyDescent="0.25">
      <c r="A52" s="237">
        <v>2044</v>
      </c>
      <c r="B52" s="238">
        <v>44070906215.335236</v>
      </c>
      <c r="C52" s="265">
        <f t="shared" si="8"/>
        <v>2.6595661089858207E-2</v>
      </c>
      <c r="D52" s="240">
        <f t="shared" si="8"/>
        <v>2.5257038072040088E-2</v>
      </c>
      <c r="E52" s="240">
        <f t="shared" si="8"/>
        <v>2.014680776677189</v>
      </c>
      <c r="F52" s="240">
        <f t="shared" si="8"/>
        <v>1.8934574597786202</v>
      </c>
      <c r="G52" s="240">
        <f t="shared" si="8"/>
        <v>7.1761585911162412E-2</v>
      </c>
      <c r="H52" s="240">
        <f t="shared" si="8"/>
        <v>6.9608738333827552E-2</v>
      </c>
      <c r="I52" s="240">
        <f t="shared" si="8"/>
        <v>5.6396327063643135E-2</v>
      </c>
      <c r="J52" s="241">
        <f t="shared" si="7"/>
        <v>679.14158656966617</v>
      </c>
      <c r="K52" s="242">
        <f>'[1]Real Base &amp; Ctl'!L47</f>
        <v>1292.0134499021462</v>
      </c>
      <c r="L52" s="243">
        <f>'[1]Real Base &amp; Ctl'!M47</f>
        <v>1226.983333240405</v>
      </c>
      <c r="M52" s="243">
        <f>'[1]Real Base &amp; Ctl'!N47</f>
        <v>97872.906859940282</v>
      </c>
      <c r="N52" s="243">
        <f>'[1]Real Base &amp; Ctl'!O47</f>
        <v>91983.895289762542</v>
      </c>
      <c r="O52" s="243">
        <f>'[1]Real Base &amp; Ctl'!P47</f>
        <v>3486.1676824001261</v>
      </c>
      <c r="P52" s="243">
        <f>'[1]Real Base &amp; Ctl'!Q47</f>
        <v>3381.5826519281227</v>
      </c>
      <c r="Q52" s="244">
        <f t="shared" si="3"/>
        <v>2739.7255832491064</v>
      </c>
      <c r="R52" s="245">
        <f t="shared" si="2"/>
        <v>32992602.111721735</v>
      </c>
      <c r="S52" s="246">
        <f>'[2]C2 EF &lt;600kW'!$S52</f>
        <v>135.49431954767732</v>
      </c>
      <c r="T52" s="247">
        <f t="shared" si="4"/>
        <v>2913382675.7668538</v>
      </c>
      <c r="U52" s="248">
        <f t="shared" si="5"/>
        <v>10342508.49897233</v>
      </c>
      <c r="V52" s="322"/>
      <c r="W52" s="205">
        <f>'[2]C2 EF &lt;600kW'!$Y52</f>
        <v>135.36257304616419</v>
      </c>
      <c r="X52" s="48">
        <f>'[1]Real Base &amp; Ctl'!$R47</f>
        <v>1719.9751803022909</v>
      </c>
      <c r="Y52" s="48">
        <f>SUM('[2]C2 EF &lt;600kW'!Z52,'[2]C2 EF 600-1000kW'!Y52,'[2]C2 EF 1000-1400kW'!Y52,'[2]C2 EF 1400-3700kW'!Y52,'[2]C2 EF &gt;=3700kW'!Y52)</f>
        <v>2737.0616393885512</v>
      </c>
      <c r="Z52" s="48">
        <f t="shared" si="6"/>
        <v>2737.0616383613901</v>
      </c>
      <c r="AA52" s="322"/>
      <c r="AB52" s="48">
        <f>SUM('[2]C2 EF &lt;600kW'!K52,'[2]C2 EF 600-1000kW'!K52,'[2]C2 EF 1000-1400kW'!K52,'[2]C2 EF 1400-3700kW'!K52,'[2]C2 EF &gt;=3700kW'!K52)</f>
        <v>1292.0134499021462</v>
      </c>
      <c r="AC52" s="48">
        <f>SUM('[2]C2 EF &lt;600kW'!L52,'[2]C2 EF 600-1000kW'!L52,'[2]C2 EF 1000-1400kW'!L52,'[2]C2 EF 1400-3700kW'!L52,'[2]C2 EF &gt;=3700kW'!L52)</f>
        <v>1226.983333240405</v>
      </c>
      <c r="AD52" s="48">
        <f>SUM('[2]C2 EF &lt;600kW'!M52,'[2]C2 EF 600-1000kW'!M52,'[2]C2 EF 1000-1400kW'!M52,'[2]C2 EF 1400-3700kW'!M52,'[2]C2 EF &gt;=3700kW'!M52)</f>
        <v>97872.906859940267</v>
      </c>
      <c r="AE52" s="48">
        <f>SUM('[2]C2 EF &lt;600kW'!N52,'[2]C2 EF 600-1000kW'!N52,'[2]C2 EF 1000-1400kW'!N52,'[2]C2 EF 1400-3700kW'!N52,'[2]C2 EF &gt;=3700kW'!N52)</f>
        <v>91983.895289762542</v>
      </c>
      <c r="AF52" s="48">
        <f>SUM('[2]C2 EF &lt;600kW'!O52,'[2]C2 EF 600-1000kW'!O52,'[2]C2 EF 1000-1400kW'!O52,'[2]C2 EF 1400-3700kW'!O52,'[2]C2 EF &gt;=3700kW'!O52)</f>
        <v>3486.1676824001261</v>
      </c>
      <c r="AG52" s="48">
        <f>SUM('[2]C2 EF &lt;600kW'!P52,'[2]C2 EF 600-1000kW'!P52,'[2]C2 EF 1000-1400kW'!P52,'[2]C2 EF 1400-3700kW'!P52,'[2]C2 EF &gt;=3700kW'!P52)</f>
        <v>3381.5826519281227</v>
      </c>
      <c r="AH52" s="48">
        <f>SUM('[2]C2 EF &lt;600kW'!Q52,'[2]C2 EF 600-1000kW'!Q52,'[2]C2 EF 1000-1400kW'!Q52,'[2]C2 EF 1400-3700kW'!Q52,'[2]C2 EF &gt;=3700kW'!Q52)</f>
        <v>2739.7255832491064</v>
      </c>
      <c r="AI52" s="48">
        <f>SUM('[2]C2 EF &lt;600kW'!R52,'[2]C2 EF 600-1000kW'!R52,'[2]C2 EF 1000-1400kW'!R52,'[2]C2 EF 1400-3700kW'!R52,'[2]C2 EF &gt;=3700kW'!R52)</f>
        <v>32992602.111721732</v>
      </c>
    </row>
    <row r="53" spans="1:35" x14ac:dyDescent="0.25">
      <c r="A53" s="237">
        <v>2045</v>
      </c>
      <c r="B53" s="238">
        <v>44467544371.273247</v>
      </c>
      <c r="C53" s="265">
        <f t="shared" si="8"/>
        <v>2.5905145208113916E-2</v>
      </c>
      <c r="D53" s="240">
        <f t="shared" si="8"/>
        <v>2.4601277500583014E-2</v>
      </c>
      <c r="E53" s="240">
        <f t="shared" si="8"/>
        <v>2.0136086808685714</v>
      </c>
      <c r="F53" s="240">
        <f t="shared" si="8"/>
        <v>1.854736151209055</v>
      </c>
      <c r="G53" s="240">
        <f t="shared" si="8"/>
        <v>6.9752576622440679E-2</v>
      </c>
      <c r="H53" s="240">
        <f t="shared" si="8"/>
        <v>6.765999932376747E-2</v>
      </c>
      <c r="I53" s="240">
        <f t="shared" si="8"/>
        <v>5.6396327063643129E-2</v>
      </c>
      <c r="J53" s="241">
        <f t="shared" si="7"/>
        <v>679.14158656966606</v>
      </c>
      <c r="K53" s="242">
        <f>'[1]Real Base &amp; Ctl'!L48</f>
        <v>1269.79450071667</v>
      </c>
      <c r="L53" s="243">
        <f>'[1]Real Base &amp; Ctl'!M48</f>
        <v>1205.882716729981</v>
      </c>
      <c r="M53" s="243">
        <f>'[1]Real Base &amp; Ctl'!N48</f>
        <v>98701.21201873853</v>
      </c>
      <c r="N53" s="243">
        <f>'[1]Real Base &amp; Ctl'!O48</f>
        <v>90913.744978661372</v>
      </c>
      <c r="O53" s="243">
        <f>'[1]Real Base &amp; Ctl'!P48</f>
        <v>3419.0674282825989</v>
      </c>
      <c r="P53" s="243">
        <f>'[1]Real Base &amp; Ctl'!Q48</f>
        <v>3316.495405434121</v>
      </c>
      <c r="Q53" s="244">
        <f t="shared" si="3"/>
        <v>2764.3831134983479</v>
      </c>
      <c r="R53" s="245">
        <f t="shared" si="2"/>
        <v>33289535.530727223</v>
      </c>
      <c r="S53" s="246">
        <f>'[2]C2 EF &lt;600kW'!$S53</f>
        <v>135.49431954767732</v>
      </c>
      <c r="T53" s="247">
        <f t="shared" si="4"/>
        <v>2939603119.8487549</v>
      </c>
      <c r="U53" s="248">
        <f t="shared" si="5"/>
        <v>10435591.075463079</v>
      </c>
      <c r="V53" s="322"/>
      <c r="W53" s="205">
        <f>'[2]C2 EF &lt;600kW'!$Y53</f>
        <v>135.36257304616419</v>
      </c>
      <c r="X53" s="48">
        <f>'[1]Real Base &amp; Ctl'!$R48</f>
        <v>1727.8671176116254</v>
      </c>
      <c r="Y53" s="48">
        <f>SUM('[2]C2 EF &lt;600kW'!Z53,'[2]C2 EF 600-1000kW'!Y53,'[2]C2 EF 1000-1400kW'!Y53,'[2]C2 EF 1400-3700kW'!Y53,'[2]C2 EF &gt;=3700kW'!Y53)</f>
        <v>2761.695194143048</v>
      </c>
      <c r="Z53" s="48">
        <f t="shared" si="6"/>
        <v>2761.6951931066424</v>
      </c>
      <c r="AA53" s="322"/>
      <c r="AB53" s="48">
        <f>SUM('[2]C2 EF &lt;600kW'!K53,'[2]C2 EF 600-1000kW'!K53,'[2]C2 EF 1000-1400kW'!K53,'[2]C2 EF 1400-3700kW'!K53,'[2]C2 EF &gt;=3700kW'!K53)</f>
        <v>1269.79450071667</v>
      </c>
      <c r="AC53" s="48">
        <f>SUM('[2]C2 EF &lt;600kW'!L53,'[2]C2 EF 600-1000kW'!L53,'[2]C2 EF 1000-1400kW'!L53,'[2]C2 EF 1400-3700kW'!L53,'[2]C2 EF &gt;=3700kW'!L53)</f>
        <v>1205.882716729981</v>
      </c>
      <c r="AD53" s="48">
        <f>SUM('[2]C2 EF &lt;600kW'!M53,'[2]C2 EF 600-1000kW'!M53,'[2]C2 EF 1000-1400kW'!M53,'[2]C2 EF 1400-3700kW'!M53,'[2]C2 EF &gt;=3700kW'!M53)</f>
        <v>98701.212018738559</v>
      </c>
      <c r="AE53" s="48">
        <f>SUM('[2]C2 EF &lt;600kW'!N53,'[2]C2 EF 600-1000kW'!N53,'[2]C2 EF 1000-1400kW'!N53,'[2]C2 EF 1400-3700kW'!N53,'[2]C2 EF &gt;=3700kW'!N53)</f>
        <v>90913.744978661387</v>
      </c>
      <c r="AF53" s="48">
        <f>SUM('[2]C2 EF &lt;600kW'!O53,'[2]C2 EF 600-1000kW'!O53,'[2]C2 EF 1000-1400kW'!O53,'[2]C2 EF 1400-3700kW'!O53,'[2]C2 EF &gt;=3700kW'!O53)</f>
        <v>3419.0674282825994</v>
      </c>
      <c r="AG53" s="48">
        <f>SUM('[2]C2 EF &lt;600kW'!P53,'[2]C2 EF 600-1000kW'!P53,'[2]C2 EF 1000-1400kW'!P53,'[2]C2 EF 1400-3700kW'!P53,'[2]C2 EF &gt;=3700kW'!P53)</f>
        <v>3316.495405434121</v>
      </c>
      <c r="AH53" s="48">
        <f>SUM('[2]C2 EF &lt;600kW'!Q53,'[2]C2 EF 600-1000kW'!Q53,'[2]C2 EF 1000-1400kW'!Q53,'[2]C2 EF 1400-3700kW'!Q53,'[2]C2 EF &gt;=3700kW'!Q53)</f>
        <v>2764.3831134983475</v>
      </c>
      <c r="AI53" s="48">
        <f>SUM('[2]C2 EF &lt;600kW'!R53,'[2]C2 EF 600-1000kW'!R53,'[2]C2 EF 1000-1400kW'!R53,'[2]C2 EF 1400-3700kW'!R53,'[2]C2 EF &gt;=3700kW'!R53)</f>
        <v>33289535.53072723</v>
      </c>
    </row>
    <row r="54" spans="1:35" x14ac:dyDescent="0.25">
      <c r="A54" s="237">
        <v>2046</v>
      </c>
      <c r="B54" s="238">
        <v>44867752270.6147</v>
      </c>
      <c r="C54" s="265">
        <f t="shared" si="8"/>
        <v>2.5284066378405291E-2</v>
      </c>
      <c r="D54" s="240">
        <f t="shared" si="8"/>
        <v>2.4011459048817942E-2</v>
      </c>
      <c r="E54" s="240">
        <f t="shared" si="8"/>
        <v>2.0126979273995489</v>
      </c>
      <c r="F54" s="240">
        <f t="shared" si="8"/>
        <v>1.8208660783785899</v>
      </c>
      <c r="G54" s="240">
        <f t="shared" si="8"/>
        <v>6.7916324442130346E-2</v>
      </c>
      <c r="H54" s="240">
        <f t="shared" si="8"/>
        <v>6.5878834708866435E-2</v>
      </c>
      <c r="I54" s="240">
        <f t="shared" si="8"/>
        <v>5.6396327063643142E-2</v>
      </c>
      <c r="J54" s="241">
        <f t="shared" si="7"/>
        <v>679.14158656966617</v>
      </c>
      <c r="K54" s="242">
        <f>'[1]Real Base &amp; Ctl'!L49</f>
        <v>1250.5051911037071</v>
      </c>
      <c r="L54" s="243">
        <f>'[1]Real Base &amp; Ctl'!M49</f>
        <v>1187.5642840491046</v>
      </c>
      <c r="M54" s="243">
        <f>'[1]Real Base &amp; Ctl'!N49</f>
        <v>99544.4786716128</v>
      </c>
      <c r="N54" s="243">
        <f>'[1]Real Base &amp; Ctl'!O49</f>
        <v>90056.814803406276</v>
      </c>
      <c r="O54" s="243">
        <f>'[1]Real Base &amp; Ctl'!P49</f>
        <v>3359.0212509529192</v>
      </c>
      <c r="P54" s="243">
        <f>'[1]Real Base &amp; Ctl'!Q49</f>
        <v>3258.2506134243313</v>
      </c>
      <c r="Q54" s="244">
        <f t="shared" si="3"/>
        <v>2789.2625615198335</v>
      </c>
      <c r="R54" s="245">
        <f t="shared" si="2"/>
        <v>33589141.350503765</v>
      </c>
      <c r="S54" s="246">
        <f>'[2]C2 EF &lt;600kW'!$S54</f>
        <v>135.49431954767732</v>
      </c>
      <c r="T54" s="247">
        <f t="shared" si="4"/>
        <v>2966059547.9273934</v>
      </c>
      <c r="U54" s="248">
        <f t="shared" si="5"/>
        <v>10529511.395142246</v>
      </c>
      <c r="V54" s="322"/>
      <c r="W54" s="205">
        <f>'[2]C2 EF &lt;600kW'!$Y54</f>
        <v>135.36257304616419</v>
      </c>
      <c r="X54" s="48">
        <f>'[1]Real Base &amp; Ctl'!$R49</f>
        <v>1736.510674405411</v>
      </c>
      <c r="Y54" s="48">
        <f>SUM('[2]C2 EF &lt;600kW'!Z54,'[2]C2 EF 600-1000kW'!Y54,'[2]C2 EF 1000-1400kW'!Y54,'[2]C2 EF 1400-3700kW'!Y54,'[2]C2 EF &gt;=3700kW'!Y54)</f>
        <v>2786.5504508903359</v>
      </c>
      <c r="Z54" s="48">
        <f t="shared" si="6"/>
        <v>2786.5504498446016</v>
      </c>
      <c r="AA54" s="322"/>
      <c r="AB54" s="48">
        <f>SUM('[2]C2 EF &lt;600kW'!K54,'[2]C2 EF 600-1000kW'!K54,'[2]C2 EF 1000-1400kW'!K54,'[2]C2 EF 1400-3700kW'!K54,'[2]C2 EF &gt;=3700kW'!K54)</f>
        <v>1250.5051911037071</v>
      </c>
      <c r="AC54" s="48">
        <f>SUM('[2]C2 EF &lt;600kW'!L54,'[2]C2 EF 600-1000kW'!L54,'[2]C2 EF 1000-1400kW'!L54,'[2]C2 EF 1400-3700kW'!L54,'[2]C2 EF &gt;=3700kW'!L54)</f>
        <v>1187.5642840491048</v>
      </c>
      <c r="AD54" s="48">
        <f>SUM('[2]C2 EF &lt;600kW'!M54,'[2]C2 EF 600-1000kW'!M54,'[2]C2 EF 1000-1400kW'!M54,'[2]C2 EF 1400-3700kW'!M54,'[2]C2 EF &gt;=3700kW'!M54)</f>
        <v>99544.4786716128</v>
      </c>
      <c r="AE54" s="48">
        <f>SUM('[2]C2 EF &lt;600kW'!N54,'[2]C2 EF 600-1000kW'!N54,'[2]C2 EF 1000-1400kW'!N54,'[2]C2 EF 1400-3700kW'!N54,'[2]C2 EF &gt;=3700kW'!N54)</f>
        <v>90056.814803406276</v>
      </c>
      <c r="AF54" s="48">
        <f>SUM('[2]C2 EF &lt;600kW'!O54,'[2]C2 EF 600-1000kW'!O54,'[2]C2 EF 1000-1400kW'!O54,'[2]C2 EF 1400-3700kW'!O54,'[2]C2 EF &gt;=3700kW'!O54)</f>
        <v>3359.0212509529188</v>
      </c>
      <c r="AG54" s="48">
        <f>SUM('[2]C2 EF &lt;600kW'!P54,'[2]C2 EF 600-1000kW'!P54,'[2]C2 EF 1000-1400kW'!P54,'[2]C2 EF 1400-3700kW'!P54,'[2]C2 EF &gt;=3700kW'!P54)</f>
        <v>3258.2506134243313</v>
      </c>
      <c r="AH54" s="48">
        <f>SUM('[2]C2 EF &lt;600kW'!Q54,'[2]C2 EF 600-1000kW'!Q54,'[2]C2 EF 1000-1400kW'!Q54,'[2]C2 EF 1400-3700kW'!Q54,'[2]C2 EF &gt;=3700kW'!Q54)</f>
        <v>2789.2625615198335</v>
      </c>
      <c r="AI54" s="48">
        <f>SUM('[2]C2 EF &lt;600kW'!R54,'[2]C2 EF 600-1000kW'!R54,'[2]C2 EF 1000-1400kW'!R54,'[2]C2 EF 1400-3700kW'!R54,'[2]C2 EF &gt;=3700kW'!R54)</f>
        <v>33589141.350503758</v>
      </c>
    </row>
    <row r="55" spans="1:35" x14ac:dyDescent="0.25">
      <c r="A55" s="237">
        <v>2047</v>
      </c>
      <c r="B55" s="238">
        <v>45271562041.050224</v>
      </c>
      <c r="C55" s="265">
        <f t="shared" si="8"/>
        <v>2.4722544427124935E-2</v>
      </c>
      <c r="D55" s="240">
        <f t="shared" si="8"/>
        <v>2.347819983582615E-2</v>
      </c>
      <c r="E55" s="240">
        <f t="shared" si="8"/>
        <v>2.0119451768053023</v>
      </c>
      <c r="F55" s="240">
        <f t="shared" si="8"/>
        <v>1.7900062020785463</v>
      </c>
      <c r="G55" s="240">
        <f t="shared" si="8"/>
        <v>6.6278451520942222E-2</v>
      </c>
      <c r="H55" s="240">
        <f t="shared" si="8"/>
        <v>6.4290097975313959E-2</v>
      </c>
      <c r="I55" s="240">
        <f t="shared" si="8"/>
        <v>5.6396327063643156E-2</v>
      </c>
      <c r="J55" s="241">
        <f t="shared" si="7"/>
        <v>679.14158656966606</v>
      </c>
      <c r="K55" s="242">
        <f>'[1]Real Base &amp; Ctl'!L50</f>
        <v>1233.7379086041583</v>
      </c>
      <c r="L55" s="243">
        <f>'[1]Real Base &amp; Ctl'!M50</f>
        <v>1171.6409388453544</v>
      </c>
      <c r="M55" s="243">
        <f>'[1]Real Base &amp; Ctl'!N50</f>
        <v>100402.81419960065</v>
      </c>
      <c r="N55" s="243">
        <f>'[1]Real Base &amp; Ctl'!O50</f>
        <v>89327.314777432868</v>
      </c>
      <c r="O55" s="243">
        <f>'[1]Real Base &amp; Ctl'!P50</f>
        <v>3307.5170885425996</v>
      </c>
      <c r="P55" s="243">
        <f>'[1]Real Base &amp; Ctl'!Q50</f>
        <v>3208.2915758863219</v>
      </c>
      <c r="Q55" s="244">
        <f t="shared" si="3"/>
        <v>2814.3659245735116</v>
      </c>
      <c r="R55" s="245">
        <f t="shared" si="2"/>
        <v>33891443.62265829</v>
      </c>
      <c r="S55" s="246">
        <f>'[2]C2 EF &lt;600kW'!$S55</f>
        <v>135.49431954767732</v>
      </c>
      <c r="T55" s="247">
        <f t="shared" si="4"/>
        <v>2992754083.8587394</v>
      </c>
      <c r="U55" s="248">
        <f t="shared" si="5"/>
        <v>10624276.997698525</v>
      </c>
      <c r="V55" s="322"/>
      <c r="W55" s="205">
        <f>'[2]C2 EF &lt;600kW'!$Y55</f>
        <v>135.36257304616419</v>
      </c>
      <c r="X55" s="48">
        <f>'[1]Real Base &amp; Ctl'!$R50</f>
        <v>1745.9305038140442</v>
      </c>
      <c r="Y55" s="48">
        <f>SUM('[2]C2 EF &lt;600kW'!Z55,'[2]C2 EF 600-1000kW'!Y55,'[2]C2 EF 1000-1400kW'!Y55,'[2]C2 EF 1400-3700kW'!Y55,'[2]C2 EF &gt;=3700kW'!Y55)</f>
        <v>2811.6294049483486</v>
      </c>
      <c r="Z55" s="48">
        <f t="shared" si="6"/>
        <v>2811.6294038932028</v>
      </c>
      <c r="AA55" s="322"/>
      <c r="AB55" s="48">
        <f>SUM('[2]C2 EF &lt;600kW'!K55,'[2]C2 EF 600-1000kW'!K55,'[2]C2 EF 1000-1400kW'!K55,'[2]C2 EF 1400-3700kW'!K55,'[2]C2 EF &gt;=3700kW'!K55)</f>
        <v>1233.7379086041583</v>
      </c>
      <c r="AC55" s="48">
        <f>SUM('[2]C2 EF &lt;600kW'!L55,'[2]C2 EF 600-1000kW'!L55,'[2]C2 EF 1000-1400kW'!L55,'[2]C2 EF 1400-3700kW'!L55,'[2]C2 EF &gt;=3700kW'!L55)</f>
        <v>1171.6409388453544</v>
      </c>
      <c r="AD55" s="48">
        <f>SUM('[2]C2 EF &lt;600kW'!M55,'[2]C2 EF 600-1000kW'!M55,'[2]C2 EF 1000-1400kW'!M55,'[2]C2 EF 1400-3700kW'!M55,'[2]C2 EF &gt;=3700kW'!M55)</f>
        <v>100402.81419960065</v>
      </c>
      <c r="AE55" s="48">
        <f>SUM('[2]C2 EF &lt;600kW'!N55,'[2]C2 EF 600-1000kW'!N55,'[2]C2 EF 1000-1400kW'!N55,'[2]C2 EF 1400-3700kW'!N55,'[2]C2 EF &gt;=3700kW'!N55)</f>
        <v>89327.314777432868</v>
      </c>
      <c r="AF55" s="48">
        <f>SUM('[2]C2 EF &lt;600kW'!O55,'[2]C2 EF 600-1000kW'!O55,'[2]C2 EF 1000-1400kW'!O55,'[2]C2 EF 1400-3700kW'!O55,'[2]C2 EF &gt;=3700kW'!O55)</f>
        <v>3307.5170885425996</v>
      </c>
      <c r="AG55" s="48">
        <f>SUM('[2]C2 EF &lt;600kW'!P55,'[2]C2 EF 600-1000kW'!P55,'[2]C2 EF 1000-1400kW'!P55,'[2]C2 EF 1400-3700kW'!P55,'[2]C2 EF &gt;=3700kW'!P55)</f>
        <v>3208.2915758863219</v>
      </c>
      <c r="AH55" s="48">
        <f>SUM('[2]C2 EF &lt;600kW'!Q55,'[2]C2 EF 600-1000kW'!Q55,'[2]C2 EF 1000-1400kW'!Q55,'[2]C2 EF 1400-3700kW'!Q55,'[2]C2 EF &gt;=3700kW'!Q55)</f>
        <v>2814.3659245735116</v>
      </c>
      <c r="AI55" s="48">
        <f>SUM('[2]C2 EF &lt;600kW'!R55,'[2]C2 EF 600-1000kW'!R55,'[2]C2 EF 1000-1400kW'!R55,'[2]C2 EF 1400-3700kW'!R55,'[2]C2 EF &gt;=3700kW'!R55)</f>
        <v>33891443.622658297</v>
      </c>
    </row>
    <row r="56" spans="1:35" x14ac:dyDescent="0.25">
      <c r="A56" s="237">
        <v>2048</v>
      </c>
      <c r="B56" s="238">
        <v>45679006099.41967</v>
      </c>
      <c r="C56" s="265">
        <f t="shared" si="8"/>
        <v>2.4226947155434973E-2</v>
      </c>
      <c r="D56" s="240">
        <f t="shared" si="8"/>
        <v>2.3007547156158575E-2</v>
      </c>
      <c r="E56" s="240">
        <f t="shared" si="8"/>
        <v>2.011348612352799</v>
      </c>
      <c r="F56" s="240">
        <f t="shared" si="8"/>
        <v>1.7630695561941909</v>
      </c>
      <c r="G56" s="240">
        <f t="shared" si="8"/>
        <v>6.4816047730982804E-2</v>
      </c>
      <c r="H56" s="240">
        <f t="shared" si="8"/>
        <v>6.2871566299053314E-2</v>
      </c>
      <c r="I56" s="240">
        <f t="shared" si="8"/>
        <v>5.6396327063643163E-2</v>
      </c>
      <c r="J56" s="241">
        <f t="shared" si="7"/>
        <v>679.14158656966629</v>
      </c>
      <c r="K56" s="242">
        <f>'[1]Real Base &amp; Ctl'!L51</f>
        <v>1219.8869955456175</v>
      </c>
      <c r="L56" s="243">
        <f>'[1]Real Base &amp; Ctl'!M51</f>
        <v>1158.487175256997</v>
      </c>
      <c r="M56" s="243">
        <f>'[1]Real Base &amp; Ctl'!N51</f>
        <v>101276.40102469403</v>
      </c>
      <c r="N56" s="243">
        <f>'[1]Real Base &amp; Ctl'!O51</f>
        <v>88774.933550023765</v>
      </c>
      <c r="O56" s="243">
        <f>'[1]Real Base &amp; Ctl'!P51</f>
        <v>3263.6490773024243</v>
      </c>
      <c r="P56" s="243">
        <f>'[1]Real Base &amp; Ctl'!Q51</f>
        <v>3165.7396049833515</v>
      </c>
      <c r="Q56" s="244">
        <f t="shared" si="3"/>
        <v>2839.6952178946735</v>
      </c>
      <c r="R56" s="245">
        <f t="shared" si="2"/>
        <v>34196466.615262218</v>
      </c>
      <c r="S56" s="246">
        <f>'[2]C2 EF &lt;600kW'!$S56</f>
        <v>135.49431954767732</v>
      </c>
      <c r="T56" s="247">
        <f t="shared" si="4"/>
        <v>3019688870.6134677</v>
      </c>
      <c r="U56" s="248">
        <f t="shared" si="5"/>
        <v>10719895.490677811</v>
      </c>
      <c r="V56" s="322"/>
      <c r="W56" s="205">
        <f>'[2]C2 EF &lt;600kW'!$Y56</f>
        <v>135.36257304616419</v>
      </c>
      <c r="X56" s="48">
        <f>'[1]Real Base &amp; Ctl'!$R51</f>
        <v>1756.0277382851309</v>
      </c>
      <c r="Y56" s="48">
        <f>SUM('[2]C2 EF &lt;600kW'!Z56,'[2]C2 EF 600-1000kW'!Y56,'[2]C2 EF 1000-1400kW'!Y56,'[2]C2 EF 1400-3700kW'!Y56,'[2]C2 EF &gt;=3700kW'!Y56)</f>
        <v>2836.9340695928836</v>
      </c>
      <c r="Z56" s="48">
        <f t="shared" si="6"/>
        <v>2836.9340685282418</v>
      </c>
      <c r="AA56" s="322"/>
      <c r="AB56" s="48">
        <f>SUM('[2]C2 EF &lt;600kW'!K56,'[2]C2 EF 600-1000kW'!K56,'[2]C2 EF 1000-1400kW'!K56,'[2]C2 EF 1400-3700kW'!K56,'[2]C2 EF &gt;=3700kW'!K56)</f>
        <v>1219.8869955456175</v>
      </c>
      <c r="AC56" s="48">
        <f>SUM('[2]C2 EF &lt;600kW'!L56,'[2]C2 EF 600-1000kW'!L56,'[2]C2 EF 1000-1400kW'!L56,'[2]C2 EF 1400-3700kW'!L56,'[2]C2 EF &gt;=3700kW'!L56)</f>
        <v>1158.487175256997</v>
      </c>
      <c r="AD56" s="48">
        <f>SUM('[2]C2 EF &lt;600kW'!M56,'[2]C2 EF 600-1000kW'!M56,'[2]C2 EF 1000-1400kW'!M56,'[2]C2 EF 1400-3700kW'!M56,'[2]C2 EF &gt;=3700kW'!M56)</f>
        <v>101276.40102469403</v>
      </c>
      <c r="AE56" s="48">
        <f>SUM('[2]C2 EF &lt;600kW'!N56,'[2]C2 EF 600-1000kW'!N56,'[2]C2 EF 1000-1400kW'!N56,'[2]C2 EF 1400-3700kW'!N56,'[2]C2 EF &gt;=3700kW'!N56)</f>
        <v>88774.933550023765</v>
      </c>
      <c r="AF56" s="48">
        <f>SUM('[2]C2 EF &lt;600kW'!O56,'[2]C2 EF 600-1000kW'!O56,'[2]C2 EF 1000-1400kW'!O56,'[2]C2 EF 1400-3700kW'!O56,'[2]C2 EF &gt;=3700kW'!O56)</f>
        <v>3263.6490773024243</v>
      </c>
      <c r="AG56" s="48">
        <f>SUM('[2]C2 EF &lt;600kW'!P56,'[2]C2 EF 600-1000kW'!P56,'[2]C2 EF 1000-1400kW'!P56,'[2]C2 EF 1400-3700kW'!P56,'[2]C2 EF &gt;=3700kW'!P56)</f>
        <v>3165.7396049833515</v>
      </c>
      <c r="AH56" s="48">
        <f>SUM('[2]C2 EF &lt;600kW'!Q56,'[2]C2 EF 600-1000kW'!Q56,'[2]C2 EF 1000-1400kW'!Q56,'[2]C2 EF 1400-3700kW'!Q56,'[2]C2 EF &gt;=3700kW'!Q56)</f>
        <v>2839.6952178946731</v>
      </c>
      <c r="AI56" s="48">
        <f>SUM('[2]C2 EF &lt;600kW'!R56,'[2]C2 EF 600-1000kW'!R56,'[2]C2 EF 1000-1400kW'!R56,'[2]C2 EF 1400-3700kW'!R56,'[2]C2 EF &gt;=3700kW'!R56)</f>
        <v>34196466.615262218</v>
      </c>
    </row>
    <row r="57" spans="1:35" x14ac:dyDescent="0.25">
      <c r="A57" s="237">
        <v>2049</v>
      </c>
      <c r="B57" s="238">
        <v>46090117154.314445</v>
      </c>
      <c r="C57" s="265">
        <f t="shared" si="8"/>
        <v>2.3781268196339689E-2</v>
      </c>
      <c r="D57" s="240">
        <f t="shared" si="8"/>
        <v>2.2584300281424208E-2</v>
      </c>
      <c r="E57" s="240">
        <f t="shared" si="8"/>
        <v>2.01082947771918</v>
      </c>
      <c r="F57" s="240">
        <f t="shared" si="8"/>
        <v>1.7387787588923462</v>
      </c>
      <c r="G57" s="240">
        <f t="shared" si="8"/>
        <v>6.3498048295966864E-2</v>
      </c>
      <c r="H57" s="240">
        <f t="shared" si="8"/>
        <v>6.1593106847087867E-2</v>
      </c>
      <c r="I57" s="240">
        <f t="shared" si="8"/>
        <v>5.6396327063643149E-2</v>
      </c>
      <c r="J57" s="241">
        <f t="shared" si="7"/>
        <v>679.14158656966606</v>
      </c>
      <c r="K57" s="242">
        <f>'[1]Real Base &amp; Ctl'!L52</f>
        <v>1208.2229659721443</v>
      </c>
      <c r="L57" s="243">
        <f>'[1]Real Base &amp; Ctl'!M52</f>
        <v>1147.4102240951038</v>
      </c>
      <c r="M57" s="243">
        <f>'[1]Real Base &amp; Ctl'!N52</f>
        <v>102161.51365754448</v>
      </c>
      <c r="N57" s="243">
        <f>'[1]Real Base &amp; Ctl'!O52</f>
        <v>88339.798024801115</v>
      </c>
      <c r="O57" s="243">
        <f>'[1]Real Base &amp; Ctl'!P52</f>
        <v>3226.0600911688944</v>
      </c>
      <c r="P57" s="243">
        <f>'[1]Real Base &amp; Ctl'!Q52</f>
        <v>3129.2782884338276</v>
      </c>
      <c r="Q57" s="244">
        <f t="shared" si="3"/>
        <v>2865.2524748557244</v>
      </c>
      <c r="R57" s="245">
        <f t="shared" si="2"/>
        <v>34504234.81479957</v>
      </c>
      <c r="S57" s="246">
        <f>'[2]C2 EF &lt;600kW'!$S57</f>
        <v>135.49431954767732</v>
      </c>
      <c r="T57" s="247">
        <f t="shared" si="4"/>
        <v>3046866070.4489889</v>
      </c>
      <c r="U57" s="248">
        <f t="shared" si="5"/>
        <v>10816374.55009391</v>
      </c>
      <c r="V57" s="322"/>
      <c r="W57" s="205">
        <f>'[2]C2 EF &lt;600kW'!$Y57</f>
        <v>135.36257304616419</v>
      </c>
      <c r="X57" s="48">
        <f>'[1]Real Base &amp; Ctl'!$R52</f>
        <v>1766.7161637286013</v>
      </c>
      <c r="Y57" s="48">
        <f>SUM('[2]C2 EF &lt;600kW'!Z57,'[2]C2 EF 600-1000kW'!Y57,'[2]C2 EF 1000-1400kW'!Y57,'[2]C2 EF 1400-3700kW'!Y57,'[2]C2 EF &gt;=3700kW'!Y57)</f>
        <v>2862.4664762192187</v>
      </c>
      <c r="Z57" s="48">
        <f t="shared" si="6"/>
        <v>2862.466475144995</v>
      </c>
      <c r="AA57" s="322"/>
      <c r="AB57" s="48">
        <f>SUM('[2]C2 EF &lt;600kW'!K57,'[2]C2 EF 600-1000kW'!K57,'[2]C2 EF 1000-1400kW'!K57,'[2]C2 EF 1400-3700kW'!K57,'[2]C2 EF &gt;=3700kW'!K57)</f>
        <v>1208.2229659721443</v>
      </c>
      <c r="AC57" s="48">
        <f>SUM('[2]C2 EF &lt;600kW'!L57,'[2]C2 EF 600-1000kW'!L57,'[2]C2 EF 1000-1400kW'!L57,'[2]C2 EF 1400-3700kW'!L57,'[2]C2 EF &gt;=3700kW'!L57)</f>
        <v>1147.4102240951038</v>
      </c>
      <c r="AD57" s="48">
        <f>SUM('[2]C2 EF &lt;600kW'!M57,'[2]C2 EF 600-1000kW'!M57,'[2]C2 EF 1000-1400kW'!M57,'[2]C2 EF 1400-3700kW'!M57,'[2]C2 EF &gt;=3700kW'!M57)</f>
        <v>102161.51365754448</v>
      </c>
      <c r="AE57" s="48">
        <f>SUM('[2]C2 EF &lt;600kW'!N57,'[2]C2 EF 600-1000kW'!N57,'[2]C2 EF 1000-1400kW'!N57,'[2]C2 EF 1400-3700kW'!N57,'[2]C2 EF &gt;=3700kW'!N57)</f>
        <v>88339.798024801115</v>
      </c>
      <c r="AF57" s="48">
        <f>SUM('[2]C2 EF &lt;600kW'!O57,'[2]C2 EF 600-1000kW'!O57,'[2]C2 EF 1000-1400kW'!O57,'[2]C2 EF 1400-3700kW'!O57,'[2]C2 EF &gt;=3700kW'!O57)</f>
        <v>3226.0600911688944</v>
      </c>
      <c r="AG57" s="48">
        <f>SUM('[2]C2 EF &lt;600kW'!P57,'[2]C2 EF 600-1000kW'!P57,'[2]C2 EF 1000-1400kW'!P57,'[2]C2 EF 1400-3700kW'!P57,'[2]C2 EF &gt;=3700kW'!P57)</f>
        <v>3129.2782884338276</v>
      </c>
      <c r="AH57" s="48">
        <f>SUM('[2]C2 EF &lt;600kW'!Q57,'[2]C2 EF 600-1000kW'!Q57,'[2]C2 EF 1000-1400kW'!Q57,'[2]C2 EF 1400-3700kW'!Q57,'[2]C2 EF &gt;=3700kW'!Q57)</f>
        <v>2865.2524748557244</v>
      </c>
      <c r="AI57" s="48">
        <f>SUM('[2]C2 EF &lt;600kW'!R57,'[2]C2 EF 600-1000kW'!R57,'[2]C2 EF 1000-1400kW'!R57,'[2]C2 EF 1400-3700kW'!R57,'[2]C2 EF &gt;=3700kW'!R57)</f>
        <v>34504234.81479957</v>
      </c>
    </row>
    <row r="58" spans="1:35" x14ac:dyDescent="0.25">
      <c r="A58" s="266">
        <v>2050</v>
      </c>
      <c r="B58" s="267">
        <v>46504928208.70327</v>
      </c>
      <c r="C58" s="268">
        <f t="shared" si="8"/>
        <v>2.3381705473388883E-2</v>
      </c>
      <c r="D58" s="269">
        <f t="shared" si="8"/>
        <v>2.2204848502743482E-2</v>
      </c>
      <c r="E58" s="269">
        <f t="shared" si="8"/>
        <v>2.010462341360145</v>
      </c>
      <c r="F58" s="269">
        <f t="shared" si="8"/>
        <v>1.7172839087968836</v>
      </c>
      <c r="G58" s="269">
        <f t="shared" si="8"/>
        <v>6.2320909566838584E-2</v>
      </c>
      <c r="H58" s="269">
        <f t="shared" si="8"/>
        <v>6.0451282279833422E-2</v>
      </c>
      <c r="I58" s="269">
        <f t="shared" si="8"/>
        <v>5.6396327063643156E-2</v>
      </c>
      <c r="J58" s="270">
        <f t="shared" si="7"/>
        <v>679.14158656966595</v>
      </c>
      <c r="K58" s="271">
        <f>'[1]Real Base &amp; Ctl'!L53</f>
        <v>1198.61422540793</v>
      </c>
      <c r="L58" s="272">
        <f>'[1]Real Base &amp; Ctl'!M53</f>
        <v>1138.285114347512</v>
      </c>
      <c r="M58" s="272">
        <f>'[1]Real Base &amp; Ctl'!N53</f>
        <v>103062.14680292686</v>
      </c>
      <c r="N58" s="272">
        <f>'[1]Real Base &amp; Ctl'!O53</f>
        <v>88032.967675977896</v>
      </c>
      <c r="O58" s="272">
        <f>'[1]Real Base &amp; Ctl'!P53</f>
        <v>3194.7510771697034</v>
      </c>
      <c r="P58" s="272">
        <f>'[1]Real Base &amp; Ctl'!Q53</f>
        <v>3098.908544854612</v>
      </c>
      <c r="Q58" s="273">
        <f t="shared" si="3"/>
        <v>2891.0397471294259</v>
      </c>
      <c r="R58" s="274">
        <f t="shared" si="2"/>
        <v>34814772.928132758</v>
      </c>
      <c r="S58" s="275">
        <f>'[2]C2 EF &lt;600kW'!$S58</f>
        <v>135.49431954767732</v>
      </c>
      <c r="T58" s="276">
        <f t="shared" si="4"/>
        <v>3074287865.0830293</v>
      </c>
      <c r="U58" s="277">
        <f t="shared" si="5"/>
        <v>10913721.921044754</v>
      </c>
      <c r="V58" s="322"/>
      <c r="W58" s="205">
        <f>'[2]C2 EF &lt;600kW'!$Y58</f>
        <v>135.36257304616419</v>
      </c>
      <c r="X58" s="48">
        <f>'[1]Real Base &amp; Ctl'!$R53</f>
        <v>1777.9846748925333</v>
      </c>
      <c r="Y58" s="48">
        <f>SUM('[2]C2 EF &lt;600kW'!Z58,'[2]C2 EF 600-1000kW'!Y58,'[2]C2 EF 1000-1400kW'!Y58,'[2]C2 EF 1400-3700kW'!Y58,'[2]C2 EF &gt;=3700kW'!Y58)</f>
        <v>2888.2286745051915</v>
      </c>
      <c r="Z58" s="48">
        <f t="shared" si="6"/>
        <v>2888.2286734212998</v>
      </c>
      <c r="AA58" s="322"/>
      <c r="AB58" s="48">
        <f>SUM('[2]C2 EF &lt;600kW'!K58,'[2]C2 EF 600-1000kW'!K58,'[2]C2 EF 1000-1400kW'!K58,'[2]C2 EF 1400-3700kW'!K58,'[2]C2 EF &gt;=3700kW'!K58)</f>
        <v>1198.61422540793</v>
      </c>
      <c r="AC58" s="48">
        <f>SUM('[2]C2 EF &lt;600kW'!L58,'[2]C2 EF 600-1000kW'!L58,'[2]C2 EF 1000-1400kW'!L58,'[2]C2 EF 1400-3700kW'!L58,'[2]C2 EF &gt;=3700kW'!L58)</f>
        <v>1138.2851143475118</v>
      </c>
      <c r="AD58" s="48">
        <f>SUM('[2]C2 EF &lt;600kW'!M58,'[2]C2 EF 600-1000kW'!M58,'[2]C2 EF 1000-1400kW'!M58,'[2]C2 EF 1400-3700kW'!M58,'[2]C2 EF &gt;=3700kW'!M58)</f>
        <v>103062.14680292686</v>
      </c>
      <c r="AE58" s="48">
        <f>SUM('[2]C2 EF &lt;600kW'!N58,'[2]C2 EF 600-1000kW'!N58,'[2]C2 EF 1000-1400kW'!N58,'[2]C2 EF 1400-3700kW'!N58,'[2]C2 EF &gt;=3700kW'!N58)</f>
        <v>88032.96767597791</v>
      </c>
      <c r="AF58" s="48">
        <f>SUM('[2]C2 EF &lt;600kW'!O58,'[2]C2 EF 600-1000kW'!O58,'[2]C2 EF 1000-1400kW'!O58,'[2]C2 EF 1400-3700kW'!O58,'[2]C2 EF &gt;=3700kW'!O58)</f>
        <v>3194.7510771697034</v>
      </c>
      <c r="AG58" s="48">
        <f>SUM('[2]C2 EF &lt;600kW'!P58,'[2]C2 EF 600-1000kW'!P58,'[2]C2 EF 1000-1400kW'!P58,'[2]C2 EF 1400-3700kW'!P58,'[2]C2 EF &gt;=3700kW'!P58)</f>
        <v>3098.9085448546125</v>
      </c>
      <c r="AH58" s="48">
        <f>SUM('[2]C2 EF &lt;600kW'!Q58,'[2]C2 EF 600-1000kW'!Q58,'[2]C2 EF 1000-1400kW'!Q58,'[2]C2 EF 1400-3700kW'!Q58,'[2]C2 EF &gt;=3700kW'!Q58)</f>
        <v>2891.0397471294255</v>
      </c>
      <c r="AI58" s="48">
        <f>SUM('[2]C2 EF &lt;600kW'!R58,'[2]C2 EF 600-1000kW'!R58,'[2]C2 EF 1000-1400kW'!R58,'[2]C2 EF 1400-3700kW'!R58,'[2]C2 EF &gt;=3700kW'!R58)</f>
        <v>34814772.928132758</v>
      </c>
    </row>
    <row r="59" spans="1:35" x14ac:dyDescent="0.25">
      <c r="A59" s="156" t="s">
        <v>283</v>
      </c>
      <c r="B59" s="322"/>
      <c r="C59" s="322"/>
      <c r="D59" s="322"/>
      <c r="E59" s="322"/>
      <c r="F59" s="322"/>
      <c r="G59" s="322"/>
      <c r="H59" s="322"/>
      <c r="I59" s="322"/>
      <c r="J59" s="322"/>
      <c r="K59" s="322"/>
      <c r="L59" s="322"/>
      <c r="M59" s="322"/>
      <c r="N59" s="322"/>
      <c r="O59" s="322"/>
      <c r="P59" s="322"/>
      <c r="Q59" s="322"/>
      <c r="R59" s="322"/>
      <c r="S59" s="322"/>
      <c r="T59" s="322"/>
      <c r="U59" s="322"/>
      <c r="V59" s="322"/>
      <c r="W59" s="322"/>
      <c r="X59" s="322"/>
      <c r="Y59" s="322"/>
      <c r="Z59" s="322"/>
      <c r="AA59" s="322"/>
      <c r="AB59" s="322"/>
      <c r="AC59" s="322"/>
      <c r="AD59" s="322"/>
      <c r="AE59" s="322"/>
      <c r="AF59" s="322"/>
      <c r="AG59" s="322"/>
      <c r="AH59" s="322"/>
      <c r="AI59" s="322"/>
    </row>
    <row r="62" spans="1:35" x14ac:dyDescent="0.25">
      <c r="A62" s="322"/>
      <c r="B62" s="322"/>
      <c r="C62" s="322"/>
      <c r="D62" s="322"/>
      <c r="E62" s="322"/>
      <c r="F62" s="322"/>
      <c r="G62" s="322"/>
      <c r="H62" s="322"/>
      <c r="I62" s="322"/>
      <c r="J62" s="322"/>
      <c r="K62" s="322"/>
      <c r="L62" s="322">
        <v>87500</v>
      </c>
      <c r="M62" s="322"/>
      <c r="N62" s="322"/>
      <c r="O62" s="322"/>
      <c r="P62" s="322"/>
      <c r="Q62" s="322"/>
      <c r="R62" s="322"/>
      <c r="S62" s="322"/>
      <c r="T62" s="322"/>
      <c r="U62" s="322"/>
      <c r="V62" s="322"/>
      <c r="W62" s="322"/>
      <c r="X62" s="322"/>
      <c r="Y62" s="322"/>
      <c r="Z62" s="322"/>
      <c r="AA62" s="322"/>
      <c r="AB62" s="322"/>
      <c r="AC62" s="322"/>
      <c r="AD62" s="322"/>
      <c r="AE62" s="322"/>
      <c r="AF62" s="322"/>
      <c r="AG62" s="322"/>
      <c r="AH62" s="322"/>
      <c r="AI62" s="322"/>
    </row>
    <row r="63" spans="1:35" x14ac:dyDescent="0.25">
      <c r="A63" s="322"/>
      <c r="B63" s="322"/>
      <c r="C63" s="322"/>
      <c r="D63" s="322"/>
      <c r="E63" s="322"/>
      <c r="F63" s="322"/>
      <c r="G63" s="322"/>
      <c r="H63" s="322"/>
      <c r="I63" s="322">
        <v>2</v>
      </c>
      <c r="J63" s="322"/>
      <c r="K63" s="322"/>
      <c r="L63" s="322">
        <f>87500*1.0175</f>
        <v>89031.25</v>
      </c>
      <c r="M63" s="322">
        <f>L63-L62</f>
        <v>1531.25</v>
      </c>
      <c r="N63" s="322"/>
      <c r="O63" s="322"/>
      <c r="P63" s="322"/>
      <c r="Q63" s="322"/>
      <c r="R63" s="322"/>
      <c r="S63" s="322"/>
      <c r="T63" s="322"/>
      <c r="U63" s="322"/>
      <c r="V63" s="322"/>
      <c r="W63" s="322"/>
      <c r="X63" s="322"/>
      <c r="Y63" s="322"/>
      <c r="Z63" s="322"/>
      <c r="AA63" s="322"/>
      <c r="AB63" s="322"/>
      <c r="AC63" s="322"/>
      <c r="AD63" s="322"/>
      <c r="AE63" s="322"/>
      <c r="AF63" s="322"/>
      <c r="AG63" s="322"/>
      <c r="AH63" s="322"/>
      <c r="AI63" s="322"/>
    </row>
    <row r="64" spans="1:35" x14ac:dyDescent="0.25">
      <c r="A64" s="322"/>
      <c r="B64" s="322"/>
      <c r="C64" s="322"/>
      <c r="D64" s="322"/>
      <c r="E64" s="322"/>
      <c r="F64" s="322"/>
      <c r="G64" s="322"/>
      <c r="H64" s="322"/>
      <c r="I64" s="322"/>
      <c r="J64" s="322"/>
      <c r="K64" s="322"/>
      <c r="L64" s="322">
        <f>L63*1.015</f>
        <v>90366.718749999985</v>
      </c>
      <c r="M64" s="322">
        <f>M63/12</f>
        <v>127.60416666666667</v>
      </c>
      <c r="N64" s="322"/>
      <c r="O64" s="322"/>
      <c r="P64" s="322"/>
      <c r="Q64" s="322"/>
      <c r="R64" s="322"/>
      <c r="S64" s="322"/>
      <c r="T64" s="322"/>
      <c r="U64" s="322"/>
      <c r="V64" s="322"/>
      <c r="W64" s="322"/>
      <c r="X64" s="322"/>
      <c r="Y64" s="322"/>
      <c r="Z64" s="322"/>
      <c r="AA64" s="322"/>
      <c r="AB64" s="322"/>
      <c r="AC64" s="322"/>
      <c r="AD64" s="322"/>
      <c r="AE64" s="322"/>
      <c r="AF64" s="322"/>
      <c r="AG64" s="322"/>
      <c r="AH64" s="322"/>
      <c r="AI64" s="322"/>
    </row>
    <row r="65" spans="12:13" x14ac:dyDescent="0.25">
      <c r="L65" s="322">
        <f>L64-L62</f>
        <v>2866.7187499999854</v>
      </c>
      <c r="M65" s="322">
        <f>M64*0.8</f>
        <v>102.08333333333334</v>
      </c>
    </row>
    <row r="66" spans="12:13" x14ac:dyDescent="0.25">
      <c r="L66" s="322">
        <f>L65/12</f>
        <v>238.89322916666546</v>
      </c>
      <c r="M66" s="322"/>
    </row>
    <row r="67" spans="12:13" x14ac:dyDescent="0.25">
      <c r="L67" s="322">
        <f>L66*0.8</f>
        <v>191.11458333333238</v>
      </c>
      <c r="M67" s="322"/>
    </row>
  </sheetData>
  <mergeCells count="9">
    <mergeCell ref="AB8:AI8"/>
    <mergeCell ref="A7:A9"/>
    <mergeCell ref="B7:J7"/>
    <mergeCell ref="K7:R7"/>
    <mergeCell ref="S7:U7"/>
    <mergeCell ref="B8:B9"/>
    <mergeCell ref="C8:J8"/>
    <mergeCell ref="K8:R8"/>
    <mergeCell ref="T8:U8"/>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F79FCDD587B5458B1A2D37B3523A6B" ma:contentTypeVersion="8" ma:contentTypeDescription="Create a new document." ma:contentTypeScope="" ma:versionID="8db182eb7ba072af7cd7f82696bfd99e">
  <xsd:schema xmlns:xsd="http://www.w3.org/2001/XMLSchema" xmlns:xs="http://www.w3.org/2001/XMLSchema" xmlns:p="http://schemas.microsoft.com/office/2006/metadata/properties" xmlns:ns2="a58463bb-4de0-41ad-8455-50b19833fd2d" xmlns:ns3="3a26aa70-6ff8-4c87-b409-c5682c159dc8" targetNamespace="http://schemas.microsoft.com/office/2006/metadata/properties" ma:root="true" ma:fieldsID="f2b848986076fa6539e0dfca26e4945a" ns2:_="" ns3:_="">
    <xsd:import namespace="a58463bb-4de0-41ad-8455-50b19833fd2d"/>
    <xsd:import namespace="3a26aa70-6ff8-4c87-b409-c5682c159dc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8463bb-4de0-41ad-8455-50b19833fd2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a26aa70-6ff8-4c87-b409-c5682c159dc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5C63BC2-29F5-4951-AF93-B5A1D5DF68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8463bb-4de0-41ad-8455-50b19833fd2d"/>
    <ds:schemaRef ds:uri="3a26aa70-6ff8-4c87-b409-c5682c159dc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2119912-3BE6-44AE-BA7E-A535B86199E3}">
  <ds:schemaRefs>
    <ds:schemaRef ds:uri="http://schemas.microsoft.com/sharepoint/v3/contenttype/forms"/>
  </ds:schemaRefs>
</ds:datastoreItem>
</file>

<file path=customXml/itemProps3.xml><?xml version="1.0" encoding="utf-8"?>
<ds:datastoreItem xmlns:ds="http://schemas.openxmlformats.org/officeDocument/2006/customXml" ds:itemID="{9EC30435-F54C-481F-8637-3FA3027FE459}">
  <ds:schemaRefs>
    <ds:schemaRef ds:uri="3a26aa70-6ff8-4c87-b409-c5682c159dc8"/>
    <ds:schemaRef ds:uri="http://schemas.microsoft.com/office/2006/documentManagement/types"/>
    <ds:schemaRef ds:uri="http://schemas.microsoft.com/office/infopath/2007/PartnerControls"/>
    <ds:schemaRef ds:uri="a58463bb-4de0-41ad-8455-50b19833fd2d"/>
    <ds:schemaRef ds:uri="http://purl.org/dc/elements/1.1/"/>
    <ds:schemaRef ds:uri="http://schemas.microsoft.com/office/2006/metadata/properties"/>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Title</vt:lpstr>
      <vt:lpstr>NEI 2020 NAA CTY</vt:lpstr>
      <vt:lpstr>NEI 2020 SCC</vt:lpstr>
      <vt:lpstr>NEI 2020 CTY SCC</vt:lpstr>
      <vt:lpstr>NEI 2017</vt:lpstr>
      <vt:lpstr>epa growth factor suumary</vt:lpstr>
      <vt:lpstr>epa growth &amp; control</vt:lpstr>
      <vt:lpstr>C3 GWTH CAL</vt:lpstr>
      <vt:lpstr>C2 GWTH CAL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Koroniades, Jim</dc:creator>
  <cp:keywords/>
  <dc:description/>
  <cp:lastModifiedBy>Marcus</cp:lastModifiedBy>
  <cp:revision/>
  <dcterms:created xsi:type="dcterms:W3CDTF">2020-04-08T17:49:09Z</dcterms:created>
  <dcterms:modified xsi:type="dcterms:W3CDTF">2021-04-14T10:48:06Z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0x01010077F79FCDD587B5458B1A2D37B3523A6B</vt:lpwstr>
  </property>
</Properties>
</file>